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8B221368-5167-4362-80EC-874E9117842B}" xr6:coauthVersionLast="47" xr6:coauthVersionMax="47" xr10:uidLastSave="{00000000-0000-0000-0000-000000000000}"/>
  <bookViews>
    <workbookView xWindow="-120" yWindow="-120" windowWidth="29040" windowHeight="15840" tabRatio="858" activeTab="1" xr2:uid="{00000000-000D-0000-FFFF-FFFF00000000}"/>
  </bookViews>
  <sheets>
    <sheet name="PUNCTAJ " sheetId="15" r:id="rId1"/>
    <sheet name="punctaj FURNIZORI LA Data" sheetId="8" r:id="rId2"/>
    <sheet name="GHINOYANAMEG" sheetId="13" r:id="rId3"/>
    <sheet name="MEDSAN" sheetId="12" r:id="rId4"/>
    <sheet name="VITALIS SDA" sheetId="1" r:id="rId5"/>
    <sheet name="SOFIMED" sheetId="2" r:id="rId6"/>
    <sheet name="MEDIGAL" sheetId="3" r:id="rId7"/>
    <sheet name="EXPERT MED" sheetId="4" r:id="rId8"/>
    <sheet name="MEDHOUSE" sheetId="5" r:id="rId9"/>
    <sheet name="Vitamed 18.07" sheetId="19" r:id="rId10"/>
    <sheet name="vITAMED 06.07" sheetId="18" r:id="rId11"/>
    <sheet name="VITAMED" sheetId="7" r:id="rId12"/>
    <sheet name="03.07 MEDICO TIB DTI " sheetId="16" r:id="rId13"/>
    <sheet name="MEDICOTIB DTI" sheetId="6" r:id="rId14"/>
    <sheet name="SANIHELP" sheetId="11" r:id="rId15"/>
    <sheet name="CATALINA HEALTHCARE" sheetId="9" r:id="rId16"/>
    <sheet name="PROBUNICII" sheetId="10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5" l="1"/>
  <c r="D25" i="15"/>
  <c r="C8" i="15"/>
  <c r="E26" i="15" s="1"/>
  <c r="G14" i="15" s="1"/>
  <c r="B36" i="19"/>
  <c r="I31" i="19"/>
  <c r="F31" i="19"/>
  <c r="H31" i="19" s="1"/>
  <c r="J31" i="19" s="1"/>
  <c r="F30" i="19"/>
  <c r="H30" i="19" s="1"/>
  <c r="J30" i="19" s="1"/>
  <c r="F29" i="19"/>
  <c r="H29" i="19" s="1"/>
  <c r="J29" i="19" s="1"/>
  <c r="I28" i="19"/>
  <c r="F28" i="19"/>
  <c r="H28" i="19" s="1"/>
  <c r="I27" i="19"/>
  <c r="F27" i="19"/>
  <c r="H27" i="19" s="1"/>
  <c r="I20" i="19"/>
  <c r="F20" i="19"/>
  <c r="H20" i="19" s="1"/>
  <c r="F19" i="19"/>
  <c r="H19" i="19" s="1"/>
  <c r="J19" i="19" s="1"/>
  <c r="F18" i="19"/>
  <c r="H18" i="19" s="1"/>
  <c r="J18" i="19" s="1"/>
  <c r="I17" i="19"/>
  <c r="H17" i="19"/>
  <c r="J17" i="19" s="1"/>
  <c r="F17" i="19"/>
  <c r="I16" i="19"/>
  <c r="F16" i="19"/>
  <c r="H16" i="19" s="1"/>
  <c r="J16" i="19" s="1"/>
  <c r="I10" i="19"/>
  <c r="F10" i="19"/>
  <c r="H10" i="19" s="1"/>
  <c r="J10" i="19" s="1"/>
  <c r="F9" i="19"/>
  <c r="H9" i="19" s="1"/>
  <c r="J9" i="19" s="1"/>
  <c r="F8" i="19"/>
  <c r="H8" i="19" s="1"/>
  <c r="J8" i="19" s="1"/>
  <c r="I7" i="19"/>
  <c r="H7" i="19"/>
  <c r="J7" i="19" s="1"/>
  <c r="F7" i="19"/>
  <c r="I6" i="19"/>
  <c r="F6" i="19"/>
  <c r="H6" i="19" s="1"/>
  <c r="J6" i="19" s="1"/>
  <c r="B25" i="18"/>
  <c r="I10" i="18"/>
  <c r="F10" i="18"/>
  <c r="H10" i="18" s="1"/>
  <c r="F9" i="18"/>
  <c r="H9" i="18" s="1"/>
  <c r="J9" i="18" s="1"/>
  <c r="F8" i="18"/>
  <c r="H8" i="18" s="1"/>
  <c r="J8" i="18" s="1"/>
  <c r="I7" i="18"/>
  <c r="F7" i="18"/>
  <c r="H7" i="18" s="1"/>
  <c r="I6" i="18"/>
  <c r="F6" i="18"/>
  <c r="H6" i="18" s="1"/>
  <c r="I20" i="18"/>
  <c r="F20" i="18"/>
  <c r="H20" i="18" s="1"/>
  <c r="H19" i="18"/>
  <c r="J19" i="18" s="1"/>
  <c r="F19" i="18"/>
  <c r="F18" i="18"/>
  <c r="H18" i="18" s="1"/>
  <c r="J18" i="18" s="1"/>
  <c r="I17" i="18"/>
  <c r="F17" i="18"/>
  <c r="H17" i="18" s="1"/>
  <c r="J17" i="18" s="1"/>
  <c r="I16" i="18"/>
  <c r="F16" i="18"/>
  <c r="H16" i="18" s="1"/>
  <c r="G23" i="15" l="1"/>
  <c r="G19" i="15"/>
  <c r="G15" i="15"/>
  <c r="G13" i="15"/>
  <c r="G21" i="15"/>
  <c r="G17" i="15"/>
  <c r="G24" i="15"/>
  <c r="G22" i="15"/>
  <c r="G20" i="15"/>
  <c r="G18" i="15"/>
  <c r="G16" i="15"/>
  <c r="D26" i="15"/>
  <c r="F24" i="15" s="1"/>
  <c r="J20" i="19"/>
  <c r="J28" i="19"/>
  <c r="J27" i="19"/>
  <c r="H32" i="19"/>
  <c r="J11" i="19"/>
  <c r="J21" i="19"/>
  <c r="H11" i="19"/>
  <c r="H21" i="19"/>
  <c r="J10" i="18"/>
  <c r="J20" i="18"/>
  <c r="J7" i="18"/>
  <c r="J6" i="18"/>
  <c r="H11" i="18"/>
  <c r="H21" i="18"/>
  <c r="J16" i="18"/>
  <c r="F13" i="15" l="1"/>
  <c r="H13" i="15" s="1"/>
  <c r="F17" i="15"/>
  <c r="H17" i="15" s="1"/>
  <c r="F21" i="15"/>
  <c r="H21" i="15" s="1"/>
  <c r="F15" i="15"/>
  <c r="H15" i="15" s="1"/>
  <c r="F19" i="15"/>
  <c r="H19" i="15" s="1"/>
  <c r="F23" i="15"/>
  <c r="H23" i="15" s="1"/>
  <c r="H24" i="15"/>
  <c r="F14" i="15"/>
  <c r="H14" i="15" s="1"/>
  <c r="F16" i="15"/>
  <c r="F18" i="15"/>
  <c r="H18" i="15" s="1"/>
  <c r="F20" i="15"/>
  <c r="H20" i="15" s="1"/>
  <c r="F22" i="15"/>
  <c r="H22" i="15" s="1"/>
  <c r="G25" i="15"/>
  <c r="J32" i="19"/>
  <c r="J21" i="18"/>
  <c r="J11" i="18"/>
  <c r="F25" i="15" l="1"/>
  <c r="H16" i="15"/>
  <c r="H25" i="15" s="1"/>
  <c r="F10" i="16" l="1"/>
  <c r="H10" i="16" s="1"/>
  <c r="J10" i="16" s="1"/>
  <c r="I11" i="16"/>
  <c r="F11" i="16"/>
  <c r="H11" i="16" s="1"/>
  <c r="I12" i="16"/>
  <c r="F10" i="7"/>
  <c r="H10" i="7" s="1"/>
  <c r="J10" i="7" s="1"/>
  <c r="J11" i="16" l="1"/>
  <c r="J12" i="16"/>
  <c r="H12" i="16"/>
  <c r="C8" i="8" l="1"/>
  <c r="D25" i="8" l="1"/>
  <c r="D26" i="8" s="1"/>
  <c r="F9" i="13"/>
  <c r="H9" i="13" s="1"/>
  <c r="F8" i="13"/>
  <c r="H8" i="13" s="1"/>
  <c r="F10" i="12"/>
  <c r="H10" i="12" s="1"/>
  <c r="B10" i="12"/>
  <c r="F9" i="12"/>
  <c r="F8" i="12"/>
  <c r="H8" i="12" s="1"/>
  <c r="E16" i="8" l="1"/>
  <c r="F16" i="8" s="1"/>
  <c r="E22" i="8"/>
  <c r="F22" i="8" s="1"/>
  <c r="E17" i="8"/>
  <c r="F17" i="8" s="1"/>
  <c r="E23" i="8"/>
  <c r="F23" i="8" s="1"/>
  <c r="E15" i="8"/>
  <c r="F15" i="8" s="1"/>
  <c r="E18" i="8"/>
  <c r="F18" i="8" s="1"/>
  <c r="E24" i="8"/>
  <c r="F24" i="8" s="1"/>
  <c r="E20" i="8"/>
  <c r="F20" i="8" s="1"/>
  <c r="E19" i="8"/>
  <c r="F19" i="8" s="1"/>
  <c r="E13" i="8"/>
  <c r="E14" i="8"/>
  <c r="F14" i="8" s="1"/>
  <c r="E21" i="8"/>
  <c r="F21" i="8" s="1"/>
  <c r="H10" i="13"/>
  <c r="H9" i="12"/>
  <c r="H11" i="12" s="1"/>
  <c r="I15" i="9"/>
  <c r="F13" i="8" l="1"/>
  <c r="F25" i="8" s="1"/>
  <c r="E25" i="8"/>
  <c r="I11" i="6"/>
  <c r="I9" i="6"/>
  <c r="I13" i="11"/>
  <c r="I12" i="11"/>
  <c r="I10" i="11"/>
  <c r="F9" i="11"/>
  <c r="H9" i="11" s="1"/>
  <c r="J9" i="11" s="1"/>
  <c r="I9" i="11"/>
  <c r="I8" i="11"/>
  <c r="I14" i="11" s="1"/>
  <c r="J9" i="10"/>
  <c r="I10" i="10"/>
  <c r="I13" i="10" s="1"/>
  <c r="F13" i="11"/>
  <c r="H13" i="11" s="1"/>
  <c r="J13" i="11" s="1"/>
  <c r="B13" i="11"/>
  <c r="F12" i="11"/>
  <c r="H12" i="11" s="1"/>
  <c r="F11" i="11"/>
  <c r="H11" i="11" s="1"/>
  <c r="J11" i="11" s="1"/>
  <c r="F10" i="11"/>
  <c r="H10" i="11" s="1"/>
  <c r="J10" i="11" s="1"/>
  <c r="F8" i="11"/>
  <c r="H8" i="11" s="1"/>
  <c r="E12" i="10"/>
  <c r="F12" i="10" s="1"/>
  <c r="H12" i="10" s="1"/>
  <c r="J12" i="10" s="1"/>
  <c r="F11" i="10"/>
  <c r="H11" i="10" s="1"/>
  <c r="J11" i="10" s="1"/>
  <c r="F10" i="10"/>
  <c r="H10" i="10" s="1"/>
  <c r="J10" i="10" s="1"/>
  <c r="E9" i="10"/>
  <c r="F9" i="10" s="1"/>
  <c r="H9" i="10" s="1"/>
  <c r="F8" i="10"/>
  <c r="H8" i="10" s="1"/>
  <c r="J8" i="10" s="1"/>
  <c r="F14" i="9"/>
  <c r="H14" i="9" s="1"/>
  <c r="J14" i="9" s="1"/>
  <c r="F13" i="9"/>
  <c r="H13" i="9" s="1"/>
  <c r="J13" i="9" s="1"/>
  <c r="E12" i="9"/>
  <c r="F12" i="9" s="1"/>
  <c r="H12" i="9" s="1"/>
  <c r="J12" i="9" s="1"/>
  <c r="F11" i="9"/>
  <c r="H11" i="9" s="1"/>
  <c r="J11" i="9" s="1"/>
  <c r="E10" i="9"/>
  <c r="F10" i="9" s="1"/>
  <c r="H10" i="9" s="1"/>
  <c r="J10" i="9" s="1"/>
  <c r="E9" i="9"/>
  <c r="F9" i="9" s="1"/>
  <c r="H9" i="9" s="1"/>
  <c r="J9" i="9" s="1"/>
  <c r="F8" i="9"/>
  <c r="H8" i="9" s="1"/>
  <c r="J8" i="9" s="1"/>
  <c r="F7" i="9"/>
  <c r="H7" i="9" s="1"/>
  <c r="J7" i="9" s="1"/>
  <c r="F6" i="9"/>
  <c r="H6" i="9" s="1"/>
  <c r="J6" i="9" s="1"/>
  <c r="I11" i="7"/>
  <c r="I8" i="7"/>
  <c r="I7" i="7"/>
  <c r="F11" i="7"/>
  <c r="H11" i="7" s="1"/>
  <c r="F9" i="7"/>
  <c r="H9" i="7" s="1"/>
  <c r="J9" i="7" s="1"/>
  <c r="F8" i="7"/>
  <c r="H8" i="7" s="1"/>
  <c r="F7" i="7"/>
  <c r="H7" i="7" s="1"/>
  <c r="F11" i="6"/>
  <c r="H11" i="6" s="1"/>
  <c r="J11" i="6" s="1"/>
  <c r="E10" i="6"/>
  <c r="F10" i="6" s="1"/>
  <c r="H10" i="6" s="1"/>
  <c r="J10" i="6" s="1"/>
  <c r="E9" i="6"/>
  <c r="F9" i="6" s="1"/>
  <c r="H9" i="6" s="1"/>
  <c r="I11" i="5"/>
  <c r="F11" i="5"/>
  <c r="H11" i="5" s="1"/>
  <c r="I10" i="5"/>
  <c r="I8" i="5"/>
  <c r="I7" i="5"/>
  <c r="F10" i="5"/>
  <c r="H10" i="5" s="1"/>
  <c r="J10" i="5" s="1"/>
  <c r="F9" i="5"/>
  <c r="H9" i="5" s="1"/>
  <c r="J9" i="5" s="1"/>
  <c r="F8" i="5"/>
  <c r="H8" i="5" s="1"/>
  <c r="F7" i="5"/>
  <c r="H7" i="5" s="1"/>
  <c r="F6" i="5"/>
  <c r="H6" i="5" s="1"/>
  <c r="J6" i="5" s="1"/>
  <c r="I9" i="4"/>
  <c r="I10" i="4" s="1"/>
  <c r="F9" i="4"/>
  <c r="H9" i="4" s="1"/>
  <c r="F8" i="4"/>
  <c r="H8" i="4" s="1"/>
  <c r="J8" i="4" s="1"/>
  <c r="I13" i="3"/>
  <c r="I12" i="3"/>
  <c r="I11" i="3"/>
  <c r="I10" i="3"/>
  <c r="F13" i="3"/>
  <c r="H13" i="3" s="1"/>
  <c r="J13" i="3" s="1"/>
  <c r="F12" i="3"/>
  <c r="H12" i="3" s="1"/>
  <c r="J12" i="3" s="1"/>
  <c r="F11" i="3"/>
  <c r="H11" i="3" s="1"/>
  <c r="J11" i="3" s="1"/>
  <c r="F10" i="3"/>
  <c r="H10" i="3" s="1"/>
  <c r="I13" i="2"/>
  <c r="I12" i="2"/>
  <c r="I11" i="2"/>
  <c r="I10" i="2"/>
  <c r="I8" i="2"/>
  <c r="I9" i="1"/>
  <c r="I11" i="1" s="1"/>
  <c r="F13" i="2"/>
  <c r="H13" i="2" s="1"/>
  <c r="J13" i="2" s="1"/>
  <c r="B13" i="2"/>
  <c r="F12" i="2"/>
  <c r="D12" i="2"/>
  <c r="H12" i="2" s="1"/>
  <c r="J12" i="2" s="1"/>
  <c r="F11" i="2"/>
  <c r="H11" i="2" s="1"/>
  <c r="J11" i="2" s="1"/>
  <c r="F10" i="2"/>
  <c r="H10" i="2" s="1"/>
  <c r="F9" i="2"/>
  <c r="H9" i="2" s="1"/>
  <c r="J9" i="2" s="1"/>
  <c r="F8" i="2"/>
  <c r="H8" i="2" s="1"/>
  <c r="I10" i="1"/>
  <c r="F10" i="1"/>
  <c r="H10" i="1" s="1"/>
  <c r="J10" i="1" s="1"/>
  <c r="F9" i="1"/>
  <c r="H9" i="1" s="1"/>
  <c r="J8" i="5" l="1"/>
  <c r="J9" i="1"/>
  <c r="J8" i="2"/>
  <c r="I14" i="2"/>
  <c r="J11" i="5"/>
  <c r="J9" i="4"/>
  <c r="J10" i="4" s="1"/>
  <c r="J8" i="11"/>
  <c r="J14" i="11" s="1"/>
  <c r="J10" i="2"/>
  <c r="J7" i="5"/>
  <c r="J12" i="5" s="1"/>
  <c r="J12" i="11"/>
  <c r="I12" i="6"/>
  <c r="J11" i="7"/>
  <c r="J8" i="7"/>
  <c r="H12" i="5"/>
  <c r="H12" i="6"/>
  <c r="J9" i="6"/>
  <c r="J12" i="6" s="1"/>
  <c r="J13" i="10"/>
  <c r="H12" i="7"/>
  <c r="J7" i="7"/>
  <c r="J12" i="7" s="1"/>
  <c r="H14" i="2"/>
  <c r="J10" i="3"/>
  <c r="H15" i="9"/>
  <c r="J15" i="9"/>
  <c r="H10" i="4"/>
  <c r="H14" i="11"/>
  <c r="H13" i="10"/>
  <c r="H14" i="3"/>
  <c r="J11" i="1"/>
  <c r="H11" i="1"/>
  <c r="J14" i="2" l="1"/>
  <c r="J14" i="3"/>
</calcChain>
</file>

<file path=xl/sharedStrings.xml><?xml version="1.0" encoding="utf-8"?>
<sst xmlns="http://schemas.openxmlformats.org/spreadsheetml/2006/main" count="484" uniqueCount="113">
  <si>
    <t>Casa de Asigurari de Sanatate Galati</t>
  </si>
  <si>
    <t>Directia Relatii Contractuale</t>
  </si>
  <si>
    <t>SC VITALIS SDA CLINIC URGENT SRL</t>
  </si>
  <si>
    <t>Nr. crt.</t>
  </si>
  <si>
    <t>Personal medical</t>
  </si>
  <si>
    <t>Grad</t>
  </si>
  <si>
    <t>Nr.</t>
  </si>
  <si>
    <t>Nr.ore/sapt</t>
  </si>
  <si>
    <t>% Norma (35 ore/sapt.- medic si kineto iar asist. 40 ore/sapt.</t>
  </si>
  <si>
    <t>Punctaj</t>
  </si>
  <si>
    <t>Nr.puncte</t>
  </si>
  <si>
    <t>Medic</t>
  </si>
  <si>
    <t>SP</t>
  </si>
  <si>
    <t>Asistent</t>
  </si>
  <si>
    <t>Total</t>
  </si>
  <si>
    <t>Personal:</t>
  </si>
  <si>
    <t>1 medic, 2 asistenti</t>
  </si>
  <si>
    <t xml:space="preserve">            Intocmit</t>
  </si>
  <si>
    <t>Alexandra Petrisor</t>
  </si>
  <si>
    <t>15,06,2023</t>
  </si>
  <si>
    <t>TOTAL</t>
  </si>
  <si>
    <t>SC SOFIMED HELP ID SRL</t>
  </si>
  <si>
    <t>kinetoterapeut</t>
  </si>
  <si>
    <t>Kineto/asistent</t>
  </si>
  <si>
    <t>1 medic,  1 kineto, 1kineto/asist, 3 asist.</t>
  </si>
  <si>
    <t>Intocmit</t>
  </si>
  <si>
    <t>NEAGU DOINA E SI KINETO SI ASIS.</t>
  </si>
  <si>
    <t>SC MEDIGAL HOUSE SRL</t>
  </si>
  <si>
    <t>Personal
 medical</t>
  </si>
  <si>
    <t>Kinetoterapeut</t>
  </si>
  <si>
    <t>personal: 2 kineto, 4 asis</t>
  </si>
  <si>
    <t>SC Expert Med SRL</t>
  </si>
  <si>
    <t>1 medic, 2 asistente</t>
  </si>
  <si>
    <t>SC Medhouse  2005 SRL</t>
  </si>
  <si>
    <t>pr</t>
  </si>
  <si>
    <r>
      <t>Kinetoteraput /</t>
    </r>
    <r>
      <rPr>
        <b/>
        <i/>
        <sz val="11"/>
        <color rgb="FF000000"/>
        <rFont val="Calibri"/>
        <family val="2"/>
        <charset val="238"/>
      </rPr>
      <t xml:space="preserve"> asistent</t>
    </r>
  </si>
  <si>
    <t>1 medic,1 kinetoterapeut-asistent, 3 asistente</t>
  </si>
  <si>
    <t>Intocmit,</t>
  </si>
  <si>
    <t>SC Medicotib DTI SRL</t>
  </si>
  <si>
    <t>sp</t>
  </si>
  <si>
    <t>2 medici, 1 asistent</t>
  </si>
  <si>
    <t>SC Vitamed Clinic SRL</t>
  </si>
  <si>
    <t>kineto</t>
  </si>
  <si>
    <t>CAS Galați</t>
  </si>
  <si>
    <t>lei</t>
  </si>
  <si>
    <t>Nume furnizor</t>
  </si>
  <si>
    <t>MEDHOUSE 2005 SRL</t>
  </si>
  <si>
    <t>SC VITAMED CLINIC SRL</t>
  </si>
  <si>
    <t>SC  CATALINA HEALTHCARE SRL</t>
  </si>
  <si>
    <t>SC  SANI  HELP SRL</t>
  </si>
  <si>
    <t>ASOCIATIA PRO BUNICII</t>
  </si>
  <si>
    <t>SOFIMED HELP ID SRL</t>
  </si>
  <si>
    <t>Medigal House</t>
  </si>
  <si>
    <t>Expert Med</t>
  </si>
  <si>
    <t>Medicotib DTI</t>
  </si>
  <si>
    <t xml:space="preserve"> VITALIS SDA CLINIC URGENT SRL</t>
  </si>
  <si>
    <t>SC Catalina Healthcare SRL</t>
  </si>
  <si>
    <t>Kinetoteraput</t>
  </si>
  <si>
    <t>Asociatia Pro Bunicii</t>
  </si>
  <si>
    <t xml:space="preserve">personal: </t>
  </si>
  <si>
    <t>SC Sani Help SRL</t>
  </si>
  <si>
    <t>din 12.06.2023</t>
  </si>
  <si>
    <t>mocanu,rugeana</t>
  </si>
  <si>
    <t>bujor</t>
  </si>
  <si>
    <t>dorobat,botan</t>
  </si>
  <si>
    <t>1 medic, 1 kinetoterapeut, 13 asistente</t>
  </si>
  <si>
    <t>RUSNEAC</t>
  </si>
  <si>
    <t>Nr. Pct. La data 26.06.2023</t>
  </si>
  <si>
    <t>Buget iulie -decembrie 2023</t>
  </si>
  <si>
    <t xml:space="preserve"> AMARINCAI</t>
  </si>
  <si>
    <t xml:space="preserve">felea, fainara,fatu, jitaru, </t>
  </si>
  <si>
    <t xml:space="preserve">SC Medsan SRL </t>
  </si>
  <si>
    <t>SC Ghinoyanameg SRL</t>
  </si>
  <si>
    <t>SC MEDSAN SRL</t>
  </si>
  <si>
    <t>1 medic,   2 asist.</t>
  </si>
  <si>
    <t>Buget contractat ian-iun.2023</t>
  </si>
  <si>
    <t>Buget alocat 2023</t>
  </si>
  <si>
    <t>Valoare punct</t>
  </si>
  <si>
    <t>Suma alocată iul.-dec.223</t>
  </si>
  <si>
    <t>Media lunară iul.-dec.2023</t>
  </si>
  <si>
    <t>Alocare valori contract furnizori de ingrijiri medicale la domiciliu perioada iulie - decembrie 2023</t>
  </si>
  <si>
    <t>1 medic,   11 asist.</t>
  </si>
  <si>
    <t>punctaj  &gt; 6 luni</t>
  </si>
  <si>
    <t>SC GHINOYANAMEG SRL</t>
  </si>
  <si>
    <t>punctaj  &gt;6 luni</t>
  </si>
  <si>
    <t>punctaj &gt;6 luni</t>
  </si>
  <si>
    <t>puncta &gt;6 luni</t>
  </si>
  <si>
    <t>3 medici, 2 kineto, 13 asistenti</t>
  </si>
  <si>
    <t>1 medic, 1 kineto, 3 asistenti</t>
  </si>
  <si>
    <t>26,06,2023</t>
  </si>
  <si>
    <t>2 medici,1 kineto, 5 asistenti</t>
  </si>
  <si>
    <t>06,07,2023</t>
  </si>
  <si>
    <t>*excludere medici Rusneac , Amarincai incepand cu 03.07.2023</t>
  </si>
  <si>
    <t>*includere in ctr  asistent BACIU DANIELA cu 03,07,2023</t>
  </si>
  <si>
    <t>2 medici,1 kineto, 4 asistenti</t>
  </si>
  <si>
    <t>Excludere din contract as.Rosioru Florentina, 40 h/sapt., cu data de 06.07.2023</t>
  </si>
  <si>
    <t>din 06.07.2023</t>
  </si>
  <si>
    <t>din 01.07.2023</t>
  </si>
  <si>
    <t>=((5/31)*93+(26/31)*80+5*80)/6</t>
  </si>
  <si>
    <t>din 18.07.2023</t>
  </si>
  <si>
    <t>2 medici,1 kineto, 3 asistenti</t>
  </si>
  <si>
    <t>Excludere din contract as.Irimia Ecaterina, 40 h/sapt., cu data de 18.07.2023</t>
  </si>
  <si>
    <t>=((5/31)*93+(12/31)*80+(14/31)*67+5*67)/6</t>
  </si>
  <si>
    <t>18,07,2023</t>
  </si>
  <si>
    <t>Punctaj 2023</t>
  </si>
  <si>
    <t>Nr. Pct. La data 18.07.2023</t>
  </si>
  <si>
    <t>Suma alocată iul.-dec.2023 la contractare</t>
  </si>
  <si>
    <t>Suma alocată iul.-dec.2023 la 18.07.2023</t>
  </si>
  <si>
    <t>Diferenta</t>
  </si>
  <si>
    <t>4=2*val.pct</t>
  </si>
  <si>
    <t>5=3*val.pct</t>
  </si>
  <si>
    <t>6=5-4</t>
  </si>
  <si>
    <t>Adrian Neacsu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</si>
</sst>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&quot;.&quot;mm&quot;.&quot;yyyy"/>
    <numFmt numFmtId="165" formatCode="#,##0.0"/>
    <numFmt numFmtId="166" formatCode="mmm&quot;.&quot;yy"/>
    <numFmt numFmtId="167" formatCode="#,##0.000"/>
    <numFmt numFmtId="168" formatCode="#,##0.000000"/>
    <numFmt numFmtId="169" formatCode="0.000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b/>
      <sz val="9"/>
      <color rgb="FF000000"/>
      <name val="Arial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9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ont="0" applyBorder="0" applyProtection="0"/>
  </cellStyleXfs>
  <cellXfs count="189">
    <xf numFmtId="0" fontId="0" fillId="0" borderId="0" xfId="0"/>
    <xf numFmtId="0" fontId="2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/>
    <xf numFmtId="0" fontId="3" fillId="0" borderId="1" xfId="0" applyFont="1" applyBorder="1"/>
    <xf numFmtId="4" fontId="0" fillId="0" borderId="2" xfId="0" applyNumberFormat="1" applyBorder="1"/>
    <xf numFmtId="0" fontId="0" fillId="0" borderId="3" xfId="0" applyBorder="1"/>
    <xf numFmtId="0" fontId="4" fillId="0" borderId="1" xfId="0" applyFont="1" applyBorder="1"/>
    <xf numFmtId="0" fontId="5" fillId="0" borderId="1" xfId="0" applyFont="1" applyBorder="1"/>
    <xf numFmtId="0" fontId="5" fillId="2" borderId="1" xfId="0" applyFont="1" applyFill="1" applyBorder="1"/>
    <xf numFmtId="4" fontId="4" fillId="0" borderId="2" xfId="0" applyNumberFormat="1" applyFont="1" applyBorder="1"/>
    <xf numFmtId="0" fontId="6" fillId="0" borderId="3" xfId="0" applyFont="1" applyBorder="1"/>
    <xf numFmtId="0" fontId="6" fillId="0" borderId="0" xfId="0" applyFont="1"/>
    <xf numFmtId="4" fontId="2" fillId="0" borderId="2" xfId="0" applyNumberFormat="1" applyFont="1" applyBorder="1"/>
    <xf numFmtId="0" fontId="0" fillId="0" borderId="0" xfId="0" applyAlignment="1">
      <alignment horizontal="right"/>
    </xf>
    <xf numFmtId="0" fontId="3" fillId="0" borderId="0" xfId="0" applyFont="1"/>
    <xf numFmtId="0" fontId="6" fillId="0" borderId="0" xfId="0" applyFont="1" applyAlignment="1">
      <alignment horizontal="right"/>
    </xf>
    <xf numFmtId="14" fontId="0" fillId="0" borderId="0" xfId="0" applyNumberFormat="1"/>
    <xf numFmtId="0" fontId="0" fillId="0" borderId="3" xfId="0" applyBorder="1" applyAlignment="1">
      <alignment horizontal="center" vertical="center" wrapText="1"/>
    </xf>
    <xf numFmtId="4" fontId="7" fillId="0" borderId="2" xfId="0" applyNumberFormat="1" applyFont="1" applyBorder="1"/>
    <xf numFmtId="4" fontId="0" fillId="0" borderId="3" xfId="0" applyNumberFormat="1" applyBorder="1"/>
    <xf numFmtId="4" fontId="0" fillId="0" borderId="0" xfId="0" applyNumberFormat="1"/>
    <xf numFmtId="4" fontId="6" fillId="0" borderId="0" xfId="0" applyNumberFormat="1" applyFont="1"/>
    <xf numFmtId="4" fontId="6" fillId="0" borderId="3" xfId="0" applyNumberFormat="1" applyFont="1" applyBorder="1"/>
    <xf numFmtId="4" fontId="7" fillId="3" borderId="3" xfId="0" applyNumberFormat="1" applyFont="1" applyFill="1" applyBorder="1"/>
    <xf numFmtId="0" fontId="0" fillId="2" borderId="1" xfId="0" applyFill="1" applyBorder="1"/>
    <xf numFmtId="0" fontId="3" fillId="4" borderId="1" xfId="0" applyFont="1" applyFill="1" applyBorder="1"/>
    <xf numFmtId="0" fontId="3" fillId="2" borderId="1" xfId="0" applyFont="1" applyFill="1" applyBorder="1"/>
    <xf numFmtId="4" fontId="3" fillId="0" borderId="1" xfId="0" applyNumberFormat="1" applyFont="1" applyBorder="1"/>
    <xf numFmtId="49" fontId="0" fillId="0" borderId="0" xfId="0" applyNumberFormat="1" applyAlignment="1">
      <alignment horizontal="right"/>
    </xf>
    <xf numFmtId="164" fontId="0" fillId="0" borderId="0" xfId="0" applyNumberFormat="1"/>
    <xf numFmtId="4" fontId="3" fillId="0" borderId="2" xfId="0" applyNumberFormat="1" applyFont="1" applyBorder="1"/>
    <xf numFmtId="0" fontId="6" fillId="0" borderId="1" xfId="0" applyFont="1" applyBorder="1"/>
    <xf numFmtId="0" fontId="6" fillId="5" borderId="1" xfId="0" applyFont="1" applyFill="1" applyBorder="1"/>
    <xf numFmtId="0" fontId="0" fillId="6" borderId="1" xfId="0" applyFill="1" applyBorder="1"/>
    <xf numFmtId="4" fontId="0" fillId="2" borderId="1" xfId="0" applyNumberFormat="1" applyFill="1" applyBorder="1"/>
    <xf numFmtId="0" fontId="0" fillId="2" borderId="0" xfId="0" applyFill="1"/>
    <xf numFmtId="0" fontId="3" fillId="5" borderId="1" xfId="0" applyFont="1" applyFill="1" applyBorder="1"/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0" fillId="2" borderId="2" xfId="0" applyNumberFormat="1" applyFill="1" applyBorder="1"/>
    <xf numFmtId="0" fontId="0" fillId="2" borderId="3" xfId="0" applyFill="1" applyBorder="1"/>
    <xf numFmtId="0" fontId="6" fillId="2" borderId="1" xfId="0" applyFont="1" applyFill="1" applyBorder="1"/>
    <xf numFmtId="0" fontId="0" fillId="0" borderId="0" xfId="0" applyAlignment="1">
      <alignment horizontal="left"/>
    </xf>
    <xf numFmtId="4" fontId="0" fillId="0" borderId="5" xfId="0" applyNumberFormat="1" applyBorder="1"/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11" fillId="2" borderId="1" xfId="0" applyFont="1" applyFill="1" applyBorder="1"/>
    <xf numFmtId="0" fontId="4" fillId="2" borderId="1" xfId="0" applyFont="1" applyFill="1" applyBorder="1"/>
    <xf numFmtId="0" fontId="0" fillId="4" borderId="1" xfId="0" applyFill="1" applyBorder="1"/>
    <xf numFmtId="0" fontId="6" fillId="4" borderId="1" xfId="0" applyFont="1" applyFill="1" applyBorder="1"/>
    <xf numFmtId="0" fontId="6" fillId="6" borderId="1" xfId="0" applyFont="1" applyFill="1" applyBorder="1"/>
    <xf numFmtId="2" fontId="0" fillId="0" borderId="0" xfId="0" applyNumberFormat="1" applyAlignment="1">
      <alignment horizontal="left"/>
    </xf>
    <xf numFmtId="0" fontId="0" fillId="0" borderId="2" xfId="0" applyBorder="1"/>
    <xf numFmtId="0" fontId="6" fillId="0" borderId="2" xfId="0" applyFont="1" applyBorder="1"/>
    <xf numFmtId="0" fontId="0" fillId="0" borderId="7" xfId="0" applyBorder="1"/>
    <xf numFmtId="0" fontId="4" fillId="2" borderId="7" xfId="0" applyFont="1" applyFill="1" applyBorder="1"/>
    <xf numFmtId="0" fontId="0" fillId="2" borderId="7" xfId="0" applyFill="1" applyBorder="1"/>
    <xf numFmtId="0" fontId="4" fillId="6" borderId="7" xfId="0" applyFont="1" applyFill="1" applyBorder="1"/>
    <xf numFmtId="0" fontId="6" fillId="4" borderId="7" xfId="0" applyFont="1" applyFill="1" applyBorder="1"/>
    <xf numFmtId="0" fontId="6" fillId="0" borderId="7" xfId="0" applyFont="1" applyBorder="1"/>
    <xf numFmtId="0" fontId="6" fillId="0" borderId="8" xfId="0" applyFont="1" applyBorder="1"/>
    <xf numFmtId="0" fontId="0" fillId="0" borderId="6" xfId="0" applyBorder="1"/>
    <xf numFmtId="0" fontId="0" fillId="0" borderId="4" xfId="0" applyBorder="1"/>
    <xf numFmtId="0" fontId="4" fillId="2" borderId="3" xfId="0" applyFont="1" applyFill="1" applyBorder="1"/>
    <xf numFmtId="0" fontId="4" fillId="6" borderId="3" xfId="0" applyFont="1" applyFill="1" applyBorder="1"/>
    <xf numFmtId="0" fontId="6" fillId="4" borderId="3" xfId="0" applyFont="1" applyFill="1" applyBorder="1"/>
    <xf numFmtId="165" fontId="0" fillId="0" borderId="3" xfId="0" applyNumberFormat="1" applyBorder="1"/>
    <xf numFmtId="2" fontId="2" fillId="0" borderId="3" xfId="0" applyNumberFormat="1" applyFont="1" applyBorder="1"/>
    <xf numFmtId="166" fontId="0" fillId="0" borderId="0" xfId="0" applyNumberFormat="1"/>
    <xf numFmtId="167" fontId="3" fillId="0" borderId="0" xfId="0" applyNumberFormat="1" applyFont="1"/>
    <xf numFmtId="0" fontId="12" fillId="0" borderId="0" xfId="0" applyFont="1"/>
    <xf numFmtId="0" fontId="1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/>
    </xf>
    <xf numFmtId="168" fontId="7" fillId="0" borderId="0" xfId="0" applyNumberFormat="1" applyFont="1"/>
    <xf numFmtId="167" fontId="2" fillId="0" borderId="2" xfId="0" applyNumberFormat="1" applyFont="1" applyBorder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4" fillId="2" borderId="0" xfId="0" applyFont="1" applyFill="1"/>
    <xf numFmtId="0" fontId="7" fillId="0" borderId="0" xfId="0" applyFont="1"/>
    <xf numFmtId="0" fontId="15" fillId="0" borderId="3" xfId="1" applyFont="1" applyBorder="1" applyAlignment="1">
      <alignment horizontal="center" wrapText="1"/>
    </xf>
    <xf numFmtId="0" fontId="15" fillId="0" borderId="3" xfId="1" applyFont="1" applyBorder="1" applyAlignment="1">
      <alignment horizontal="center"/>
    </xf>
    <xf numFmtId="0" fontId="0" fillId="6" borderId="3" xfId="0" applyFill="1" applyBorder="1"/>
    <xf numFmtId="0" fontId="18" fillId="6" borderId="3" xfId="0" applyFont="1" applyFill="1" applyBorder="1"/>
    <xf numFmtId="0" fontId="15" fillId="4" borderId="3" xfId="1" applyFont="1" applyFill="1" applyBorder="1" applyAlignment="1">
      <alignment horizontal="center"/>
    </xf>
    <xf numFmtId="0" fontId="0" fillId="4" borderId="3" xfId="0" applyFill="1" applyBorder="1"/>
    <xf numFmtId="0" fontId="19" fillId="0" borderId="3" xfId="1" applyFont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6" borderId="1" xfId="0" applyFont="1" applyFill="1" applyBorder="1"/>
    <xf numFmtId="0" fontId="20" fillId="6" borderId="1" xfId="0" applyFont="1" applyFill="1" applyBorder="1"/>
    <xf numFmtId="0" fontId="10" fillId="0" borderId="1" xfId="0" applyFont="1" applyBorder="1" applyAlignment="1">
      <alignment horizontal="center"/>
    </xf>
    <xf numFmtId="0" fontId="21" fillId="0" borderId="0" xfId="0" applyFont="1"/>
    <xf numFmtId="0" fontId="3" fillId="6" borderId="1" xfId="0" applyFont="1" applyFill="1" applyBorder="1"/>
    <xf numFmtId="169" fontId="0" fillId="0" borderId="0" xfId="0" applyNumberFormat="1"/>
    <xf numFmtId="49" fontId="6" fillId="0" borderId="0" xfId="0" applyNumberFormat="1" applyFont="1"/>
    <xf numFmtId="4" fontId="6" fillId="0" borderId="2" xfId="0" applyNumberFormat="1" applyFont="1" applyBorder="1"/>
    <xf numFmtId="2" fontId="0" fillId="0" borderId="1" xfId="0" applyNumberFormat="1" applyBorder="1"/>
    <xf numFmtId="2" fontId="6" fillId="0" borderId="1" xfId="0" applyNumberFormat="1" applyFont="1" applyBorder="1"/>
    <xf numFmtId="2" fontId="4" fillId="0" borderId="1" xfId="0" applyNumberFormat="1" applyFont="1" applyBorder="1"/>
    <xf numFmtId="2" fontId="3" fillId="0" borderId="1" xfId="0" applyNumberFormat="1" applyFont="1" applyBorder="1"/>
    <xf numFmtId="2" fontId="0" fillId="0" borderId="0" xfId="0" applyNumberFormat="1"/>
    <xf numFmtId="49" fontId="0" fillId="0" borderId="0" xfId="0" applyNumberFormat="1"/>
    <xf numFmtId="0" fontId="11" fillId="4" borderId="1" xfId="0" applyFont="1" applyFill="1" applyBorder="1"/>
    <xf numFmtId="4" fontId="1" fillId="3" borderId="3" xfId="0" applyNumberFormat="1" applyFont="1" applyFill="1" applyBorder="1"/>
    <xf numFmtId="2" fontId="1" fillId="3" borderId="3" xfId="0" applyNumberFormat="1" applyFont="1" applyFill="1" applyBorder="1"/>
    <xf numFmtId="0" fontId="0" fillId="2" borderId="0" xfId="0" applyFill="1" applyAlignment="1">
      <alignment horizontal="right"/>
    </xf>
    <xf numFmtId="0" fontId="3" fillId="2" borderId="0" xfId="0" applyFont="1" applyFill="1"/>
    <xf numFmtId="3" fontId="0" fillId="0" borderId="1" xfId="0" applyNumberFormat="1" applyBorder="1"/>
    <xf numFmtId="2" fontId="0" fillId="0" borderId="3" xfId="0" applyNumberFormat="1" applyBorder="1"/>
    <xf numFmtId="4" fontId="2" fillId="6" borderId="3" xfId="0" applyNumberFormat="1" applyFont="1" applyFill="1" applyBorder="1"/>
    <xf numFmtId="0" fontId="7" fillId="0" borderId="0" xfId="0" applyFont="1" applyAlignment="1">
      <alignment horizontal="right"/>
    </xf>
    <xf numFmtId="0" fontId="3" fillId="0" borderId="2" xfId="0" applyFont="1" applyBorder="1"/>
    <xf numFmtId="4" fontId="3" fillId="0" borderId="3" xfId="0" applyNumberFormat="1" applyFont="1" applyBorder="1"/>
    <xf numFmtId="4" fontId="2" fillId="0" borderId="3" xfId="0" applyNumberFormat="1" applyFont="1" applyBorder="1"/>
    <xf numFmtId="4" fontId="23" fillId="0" borderId="0" xfId="0" applyNumberFormat="1" applyFont="1"/>
    <xf numFmtId="4" fontId="0" fillId="6" borderId="3" xfId="0" applyNumberFormat="1" applyFill="1" applyBorder="1" applyAlignment="1">
      <alignment horizontal="right"/>
    </xf>
    <xf numFmtId="4" fontId="0" fillId="6" borderId="3" xfId="0" applyNumberFormat="1" applyFill="1" applyBorder="1"/>
    <xf numFmtId="4" fontId="18" fillId="6" borderId="3" xfId="0" applyNumberFormat="1" applyFont="1" applyFill="1" applyBorder="1"/>
    <xf numFmtId="4" fontId="0" fillId="4" borderId="3" xfId="0" applyNumberFormat="1" applyFill="1" applyBorder="1"/>
    <xf numFmtId="4" fontId="7" fillId="4" borderId="3" xfId="0" applyNumberFormat="1" applyFont="1" applyFill="1" applyBorder="1"/>
    <xf numFmtId="4" fontId="1" fillId="0" borderId="3" xfId="0" applyNumberFormat="1" applyFont="1" applyBorder="1"/>
    <xf numFmtId="3" fontId="0" fillId="0" borderId="3" xfId="0" applyNumberFormat="1" applyBorder="1"/>
    <xf numFmtId="4" fontId="1" fillId="4" borderId="0" xfId="0" applyNumberFormat="1" applyFont="1" applyFill="1"/>
    <xf numFmtId="4" fontId="1" fillId="4" borderId="3" xfId="0" applyNumberFormat="1" applyFont="1" applyFill="1" applyBorder="1"/>
    <xf numFmtId="4" fontId="4" fillId="0" borderId="1" xfId="0" applyNumberFormat="1" applyFont="1" applyBorder="1"/>
    <xf numFmtId="4" fontId="2" fillId="4" borderId="2" xfId="0" applyNumberFormat="1" applyFont="1" applyFill="1" applyBorder="1"/>
    <xf numFmtId="4" fontId="1" fillId="0" borderId="9" xfId="0" applyNumberFormat="1" applyFont="1" applyBorder="1"/>
    <xf numFmtId="4" fontId="0" fillId="2" borderId="11" xfId="0" applyNumberFormat="1" applyFill="1" applyBorder="1"/>
    <xf numFmtId="165" fontId="0" fillId="6" borderId="3" xfId="0" applyNumberFormat="1" applyFill="1" applyBorder="1"/>
    <xf numFmtId="165" fontId="0" fillId="4" borderId="3" xfId="0" applyNumberFormat="1" applyFill="1" applyBorder="1"/>
    <xf numFmtId="0" fontId="0" fillId="4" borderId="0" xfId="0" applyFill="1"/>
    <xf numFmtId="0" fontId="7" fillId="6" borderId="3" xfId="0" applyFont="1" applyFill="1" applyBorder="1"/>
    <xf numFmtId="0" fontId="0" fillId="2" borderId="7" xfId="0" applyFill="1" applyBorder="1" applyAlignment="1">
      <alignment vertical="center" wrapText="1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13" fillId="6" borderId="3" xfId="0" applyFont="1" applyFill="1" applyBorder="1"/>
    <xf numFmtId="0" fontId="5" fillId="6" borderId="3" xfId="0" applyFont="1" applyFill="1" applyBorder="1"/>
    <xf numFmtId="0" fontId="3" fillId="6" borderId="3" xfId="0" applyFont="1" applyFill="1" applyBorder="1"/>
    <xf numFmtId="0" fontId="2" fillId="6" borderId="3" xfId="0" applyFont="1" applyFill="1" applyBorder="1"/>
    <xf numFmtId="165" fontId="1" fillId="4" borderId="3" xfId="0" applyNumberFormat="1" applyFont="1" applyFill="1" applyBorder="1"/>
    <xf numFmtId="4" fontId="0" fillId="0" borderId="8" xfId="0" applyNumberFormat="1" applyBorder="1"/>
    <xf numFmtId="4" fontId="2" fillId="4" borderId="3" xfId="0" applyNumberFormat="1" applyFont="1" applyFill="1" applyBorder="1"/>
    <xf numFmtId="0" fontId="18" fillId="0" borderId="3" xfId="0" applyFont="1" applyBorder="1"/>
    <xf numFmtId="0" fontId="2" fillId="0" borderId="0" xfId="0" applyFont="1" applyAlignment="1">
      <alignment horizontal="left" vertical="center"/>
    </xf>
    <xf numFmtId="2" fontId="1" fillId="4" borderId="3" xfId="0" applyNumberFormat="1" applyFont="1" applyFill="1" applyBorder="1"/>
    <xf numFmtId="2" fontId="3" fillId="0" borderId="7" xfId="0" applyNumberFormat="1" applyFont="1" applyBorder="1"/>
    <xf numFmtId="2" fontId="4" fillId="0" borderId="3" xfId="0" applyNumberFormat="1" applyFont="1" applyBorder="1"/>
    <xf numFmtId="4" fontId="1" fillId="3" borderId="9" xfId="0" applyNumberFormat="1" applyFont="1" applyFill="1" applyBorder="1"/>
    <xf numFmtId="0" fontId="3" fillId="7" borderId="1" xfId="0" applyFont="1" applyFill="1" applyBorder="1"/>
    <xf numFmtId="49" fontId="6" fillId="0" borderId="0" xfId="0" applyNumberFormat="1" applyFont="1" applyAlignment="1">
      <alignment horizontal="right"/>
    </xf>
    <xf numFmtId="49" fontId="7" fillId="0" borderId="0" xfId="0" applyNumberFormat="1" applyFont="1"/>
    <xf numFmtId="0" fontId="23" fillId="0" borderId="0" xfId="0" applyFont="1" applyAlignment="1">
      <alignment wrapText="1"/>
    </xf>
    <xf numFmtId="0" fontId="14" fillId="0" borderId="3" xfId="1" applyFont="1" applyBorder="1" applyAlignment="1">
      <alignment horizontal="center" wrapText="1"/>
    </xf>
    <xf numFmtId="0" fontId="14" fillId="0" borderId="3" xfId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wrapText="1"/>
    </xf>
    <xf numFmtId="0" fontId="15" fillId="6" borderId="3" xfId="1" applyFont="1" applyFill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9" fillId="0" borderId="3" xfId="1" applyFont="1" applyBorder="1" applyAlignment="1">
      <alignment horizontal="left"/>
    </xf>
    <xf numFmtId="0" fontId="15" fillId="6" borderId="3" xfId="1" applyFont="1" applyFill="1" applyBorder="1" applyAlignment="1">
      <alignment horizontal="left" wrapText="1"/>
    </xf>
    <xf numFmtId="0" fontId="22" fillId="4" borderId="10" xfId="0" applyFont="1" applyFill="1" applyBorder="1" applyAlignment="1">
      <alignment horizontal="left" wrapText="1"/>
    </xf>
    <xf numFmtId="0" fontId="22" fillId="4" borderId="11" xfId="0" applyFont="1" applyFill="1" applyBorder="1" applyAlignment="1">
      <alignment horizontal="left" wrapText="1"/>
    </xf>
    <xf numFmtId="0" fontId="16" fillId="0" borderId="3" xfId="1" applyFont="1" applyBorder="1" applyAlignment="1">
      <alignment horizontal="center"/>
    </xf>
    <xf numFmtId="0" fontId="17" fillId="6" borderId="3" xfId="1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0" fontId="2" fillId="6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workbookViewId="0">
      <selection activeCell="B30" sqref="B30"/>
    </sheetView>
  </sheetViews>
  <sheetFormatPr defaultRowHeight="15" x14ac:dyDescent="0.25"/>
  <cols>
    <col min="2" max="2" width="16.7109375" customWidth="1"/>
    <col min="3" max="3" width="17.85546875" customWidth="1"/>
    <col min="4" max="5" width="12.28515625" customWidth="1"/>
    <col min="6" max="6" width="12.7109375" customWidth="1"/>
    <col min="7" max="7" width="13" customWidth="1"/>
    <col min="8" max="8" width="10.28515625" customWidth="1"/>
  </cols>
  <sheetData>
    <row r="1" spans="1:8" x14ac:dyDescent="0.25">
      <c r="A1" s="15" t="s">
        <v>43</v>
      </c>
    </row>
    <row r="2" spans="1:8" x14ac:dyDescent="0.25">
      <c r="A2" s="83" t="s">
        <v>1</v>
      </c>
      <c r="B2" s="84"/>
      <c r="C2" s="84"/>
    </row>
    <row r="3" spans="1:8" x14ac:dyDescent="0.25">
      <c r="A3" s="85"/>
    </row>
    <row r="4" spans="1:8" x14ac:dyDescent="0.25">
      <c r="A4" s="85"/>
      <c r="B4" s="86" t="s">
        <v>80</v>
      </c>
    </row>
    <row r="5" spans="1:8" x14ac:dyDescent="0.25">
      <c r="A5" s="85"/>
      <c r="B5" s="87"/>
      <c r="C5" s="15"/>
    </row>
    <row r="6" spans="1:8" x14ac:dyDescent="0.25">
      <c r="A6" s="85"/>
      <c r="B6" s="121" t="s">
        <v>75</v>
      </c>
      <c r="C6" s="25">
        <v>1359425.85</v>
      </c>
      <c r="D6" t="s">
        <v>44</v>
      </c>
    </row>
    <row r="7" spans="1:8" x14ac:dyDescent="0.25">
      <c r="A7" s="85"/>
      <c r="B7" s="87" t="s">
        <v>76</v>
      </c>
      <c r="C7" s="25">
        <v>2957000</v>
      </c>
      <c r="D7" t="s">
        <v>44</v>
      </c>
    </row>
    <row r="8" spans="1:8" x14ac:dyDescent="0.25">
      <c r="A8" s="85"/>
      <c r="B8" s="121" t="s">
        <v>68</v>
      </c>
      <c r="C8" s="125">
        <f>C7-C6</f>
        <v>1597574.15</v>
      </c>
      <c r="D8" t="s">
        <v>44</v>
      </c>
    </row>
    <row r="9" spans="1:8" ht="30" customHeight="1" x14ac:dyDescent="0.25">
      <c r="A9" s="164" t="s">
        <v>3</v>
      </c>
      <c r="B9" s="165" t="s">
        <v>45</v>
      </c>
      <c r="C9" s="165"/>
      <c r="D9" s="166" t="s">
        <v>67</v>
      </c>
      <c r="E9" s="166" t="s">
        <v>105</v>
      </c>
      <c r="F9" s="167" t="s">
        <v>106</v>
      </c>
      <c r="G9" s="167" t="s">
        <v>107</v>
      </c>
      <c r="H9" s="169" t="s">
        <v>108</v>
      </c>
    </row>
    <row r="10" spans="1:8" x14ac:dyDescent="0.25">
      <c r="A10" s="164"/>
      <c r="B10" s="165"/>
      <c r="C10" s="165"/>
      <c r="D10" s="166"/>
      <c r="E10" s="166"/>
      <c r="F10" s="167"/>
      <c r="G10" s="167"/>
      <c r="H10" s="169"/>
    </row>
    <row r="11" spans="1:8" x14ac:dyDescent="0.25">
      <c r="A11" s="164"/>
      <c r="B11" s="165"/>
      <c r="C11" s="165"/>
      <c r="D11" s="166"/>
      <c r="E11" s="166"/>
      <c r="F11" s="167"/>
      <c r="G11" s="167"/>
      <c r="H11" s="169"/>
    </row>
    <row r="12" spans="1:8" x14ac:dyDescent="0.25">
      <c r="A12" s="88">
        <v>0</v>
      </c>
      <c r="B12" s="174">
        <v>1</v>
      </c>
      <c r="C12" s="174"/>
      <c r="D12" s="9">
        <v>2</v>
      </c>
      <c r="E12" s="9">
        <v>3</v>
      </c>
      <c r="F12" s="9" t="s">
        <v>109</v>
      </c>
      <c r="G12" s="9" t="s">
        <v>110</v>
      </c>
      <c r="H12" s="9" t="s">
        <v>111</v>
      </c>
    </row>
    <row r="13" spans="1:8" x14ac:dyDescent="0.25">
      <c r="A13" s="89">
        <v>1</v>
      </c>
      <c r="B13" s="168" t="s">
        <v>46</v>
      </c>
      <c r="C13" s="168"/>
      <c r="D13" s="126">
        <v>94.5</v>
      </c>
      <c r="E13" s="126">
        <v>94.5</v>
      </c>
      <c r="F13" s="23">
        <f>D13*$D$26</f>
        <v>143252.32206228413</v>
      </c>
      <c r="G13" s="23">
        <f>E13*$E$26</f>
        <v>148818.83679494506</v>
      </c>
      <c r="H13" s="23">
        <f>G13-F13</f>
        <v>5566.5147326609294</v>
      </c>
    </row>
    <row r="14" spans="1:8" x14ac:dyDescent="0.25">
      <c r="A14" s="89">
        <v>2</v>
      </c>
      <c r="B14" s="168" t="s">
        <v>47</v>
      </c>
      <c r="C14" s="168"/>
      <c r="D14" s="127">
        <v>93</v>
      </c>
      <c r="E14" s="127">
        <v>68.540000000000006</v>
      </c>
      <c r="F14" s="23">
        <f t="shared" ref="F14:F24" si="0">D14*$D$26</f>
        <v>140978.47568034311</v>
      </c>
      <c r="G14" s="23">
        <f t="shared" ref="G14:G24" si="1">E14*$E$26</f>
        <v>107936.96374524377</v>
      </c>
      <c r="H14" s="23">
        <f t="shared" ref="H14:H24" si="2">G14-F14</f>
        <v>-33041.511935099334</v>
      </c>
    </row>
    <row r="15" spans="1:8" x14ac:dyDescent="0.25">
      <c r="A15" s="89">
        <v>3</v>
      </c>
      <c r="B15" s="175" t="s">
        <v>48</v>
      </c>
      <c r="C15" s="175"/>
      <c r="D15" s="128">
        <v>197.42</v>
      </c>
      <c r="E15" s="128">
        <v>197.42</v>
      </c>
      <c r="F15" s="23">
        <f t="shared" si="0"/>
        <v>299268.50181519717</v>
      </c>
      <c r="G15" s="23">
        <f t="shared" si="1"/>
        <v>310897.51068844501</v>
      </c>
      <c r="H15" s="23">
        <f t="shared" si="2"/>
        <v>11629.008873247833</v>
      </c>
    </row>
    <row r="16" spans="1:8" x14ac:dyDescent="0.25">
      <c r="A16" s="92">
        <v>4</v>
      </c>
      <c r="B16" s="175" t="s">
        <v>49</v>
      </c>
      <c r="C16" s="175"/>
      <c r="D16" s="128">
        <v>179.2</v>
      </c>
      <c r="E16" s="128">
        <v>179.2</v>
      </c>
      <c r="F16" s="23">
        <f t="shared" si="0"/>
        <v>271648.8477625536</v>
      </c>
      <c r="G16" s="23">
        <f t="shared" si="1"/>
        <v>282204.60903337732</v>
      </c>
      <c r="H16" s="23">
        <f t="shared" si="2"/>
        <v>10555.761270823714</v>
      </c>
    </row>
    <row r="17" spans="1:8" x14ac:dyDescent="0.25">
      <c r="A17" s="89">
        <v>5</v>
      </c>
      <c r="B17" s="175" t="s">
        <v>50</v>
      </c>
      <c r="C17" s="175"/>
      <c r="D17" s="128">
        <v>71.209999999999994</v>
      </c>
      <c r="E17" s="128">
        <v>71.209999999999994</v>
      </c>
      <c r="F17" s="23">
        <f t="shared" si="0"/>
        <v>107947.06723867993</v>
      </c>
      <c r="G17" s="23">
        <f t="shared" si="1"/>
        <v>112141.68643564061</v>
      </c>
      <c r="H17" s="23">
        <f t="shared" si="2"/>
        <v>4194.619196960688</v>
      </c>
    </row>
    <row r="18" spans="1:8" x14ac:dyDescent="0.25">
      <c r="A18" s="89">
        <v>6</v>
      </c>
      <c r="B18" s="175" t="s">
        <v>51</v>
      </c>
      <c r="C18" s="175"/>
      <c r="D18" s="128">
        <v>77.55</v>
      </c>
      <c r="E18" s="128">
        <v>77.55</v>
      </c>
      <c r="F18" s="23">
        <f t="shared" si="0"/>
        <v>117557.85794635063</v>
      </c>
      <c r="G18" s="23">
        <f t="shared" si="1"/>
        <v>122125.93432220095</v>
      </c>
      <c r="H18" s="23">
        <f t="shared" si="2"/>
        <v>4568.0763758503163</v>
      </c>
    </row>
    <row r="19" spans="1:8" x14ac:dyDescent="0.25">
      <c r="A19" s="89">
        <v>7</v>
      </c>
      <c r="B19" s="171" t="s">
        <v>52</v>
      </c>
      <c r="C19" s="171"/>
      <c r="D19" s="127">
        <v>71.8</v>
      </c>
      <c r="E19" s="127">
        <v>71.8</v>
      </c>
      <c r="F19" s="23">
        <f t="shared" si="0"/>
        <v>108841.44681557672</v>
      </c>
      <c r="G19" s="23">
        <f t="shared" si="1"/>
        <v>113070.81991404292</v>
      </c>
      <c r="H19" s="23">
        <f t="shared" si="2"/>
        <v>4229.3730984661961</v>
      </c>
    </row>
    <row r="20" spans="1:8" x14ac:dyDescent="0.25">
      <c r="A20" s="89">
        <v>8</v>
      </c>
      <c r="B20" s="168" t="s">
        <v>53</v>
      </c>
      <c r="C20" s="168"/>
      <c r="D20" s="129">
        <v>48</v>
      </c>
      <c r="E20" s="129">
        <v>48</v>
      </c>
      <c r="F20" s="23">
        <f t="shared" si="0"/>
        <v>72763.084222112579</v>
      </c>
      <c r="G20" s="23">
        <f t="shared" si="1"/>
        <v>75590.520276797499</v>
      </c>
      <c r="H20" s="23">
        <f t="shared" si="2"/>
        <v>2827.4360546849202</v>
      </c>
    </row>
    <row r="21" spans="1:8" x14ac:dyDescent="0.25">
      <c r="A21" s="89">
        <v>9</v>
      </c>
      <c r="B21" s="171" t="s">
        <v>54</v>
      </c>
      <c r="C21" s="171"/>
      <c r="D21" s="129">
        <v>42.96</v>
      </c>
      <c r="E21" s="129">
        <v>28</v>
      </c>
      <c r="F21" s="23">
        <f t="shared" si="0"/>
        <v>65122.960378790762</v>
      </c>
      <c r="G21" s="23">
        <f t="shared" si="1"/>
        <v>44094.470161465208</v>
      </c>
      <c r="H21" s="23">
        <f t="shared" si="2"/>
        <v>-21028.490217325554</v>
      </c>
    </row>
    <row r="22" spans="1:8" x14ac:dyDescent="0.25">
      <c r="A22" s="89">
        <v>10</v>
      </c>
      <c r="B22" s="168" t="s">
        <v>55</v>
      </c>
      <c r="C22" s="168"/>
      <c r="D22" s="129">
        <v>52.52</v>
      </c>
      <c r="E22" s="129">
        <v>52.52</v>
      </c>
      <c r="F22" s="23">
        <f t="shared" si="0"/>
        <v>79614.941319694844</v>
      </c>
      <c r="G22" s="23">
        <f t="shared" si="1"/>
        <v>82708.627602862602</v>
      </c>
      <c r="H22" s="23">
        <f t="shared" si="2"/>
        <v>3093.6862831677572</v>
      </c>
    </row>
    <row r="23" spans="1:8" x14ac:dyDescent="0.25">
      <c r="A23" s="89">
        <v>11</v>
      </c>
      <c r="B23" s="172" t="s">
        <v>71</v>
      </c>
      <c r="C23" s="173"/>
      <c r="D23" s="129">
        <v>98.52</v>
      </c>
      <c r="E23" s="129">
        <v>98.52</v>
      </c>
      <c r="F23" s="23">
        <f t="shared" si="0"/>
        <v>149346.23036588606</v>
      </c>
      <c r="G23" s="23">
        <f t="shared" si="1"/>
        <v>155149.54286812685</v>
      </c>
      <c r="H23" s="23">
        <f t="shared" si="2"/>
        <v>5803.3125022407912</v>
      </c>
    </row>
    <row r="24" spans="1:8" x14ac:dyDescent="0.25">
      <c r="A24" s="89">
        <v>12</v>
      </c>
      <c r="B24" s="172" t="s">
        <v>72</v>
      </c>
      <c r="C24" s="173"/>
      <c r="D24" s="129">
        <v>27.2</v>
      </c>
      <c r="E24" s="129">
        <v>27.2</v>
      </c>
      <c r="F24" s="23">
        <f t="shared" si="0"/>
        <v>41232.41439253046</v>
      </c>
      <c r="G24" s="23">
        <f t="shared" si="1"/>
        <v>42834.628156851912</v>
      </c>
      <c r="H24" s="23">
        <f t="shared" si="2"/>
        <v>1602.2137643214519</v>
      </c>
    </row>
    <row r="25" spans="1:8" x14ac:dyDescent="0.25">
      <c r="A25" s="94"/>
      <c r="B25" s="170" t="s">
        <v>14</v>
      </c>
      <c r="C25" s="170"/>
      <c r="D25" s="130">
        <f>SUM(D13:D24)</f>
        <v>1053.8799999999999</v>
      </c>
      <c r="E25" s="130">
        <f>SUM(E13:E24)</f>
        <v>1014.46</v>
      </c>
      <c r="F25" s="131">
        <f>SUM(F13:F24)</f>
        <v>1597574.15</v>
      </c>
      <c r="G25" s="23">
        <f>SUM(G13:G24)</f>
        <v>1597574.15</v>
      </c>
      <c r="H25" s="23">
        <f>SUM(H13:H24)</f>
        <v>-2.9103830456733704E-10</v>
      </c>
    </row>
    <row r="26" spans="1:8" x14ac:dyDescent="0.25">
      <c r="C26" t="s">
        <v>77</v>
      </c>
      <c r="D26">
        <f>C8/D25</f>
        <v>1515.8975879606787</v>
      </c>
      <c r="E26">
        <f>C8/E25</f>
        <v>1574.8025057666146</v>
      </c>
    </row>
    <row r="28" spans="1:8" x14ac:dyDescent="0.25">
      <c r="C28" t="s">
        <v>25</v>
      </c>
    </row>
    <row r="29" spans="1:8" x14ac:dyDescent="0.25">
      <c r="C29" t="s">
        <v>112</v>
      </c>
    </row>
  </sheetData>
  <mergeCells count="21">
    <mergeCell ref="H9:H11"/>
    <mergeCell ref="B25:C25"/>
    <mergeCell ref="B19:C19"/>
    <mergeCell ref="B20:C20"/>
    <mergeCell ref="B21:C21"/>
    <mergeCell ref="B22:C22"/>
    <mergeCell ref="B23:C23"/>
    <mergeCell ref="B24:C24"/>
    <mergeCell ref="G9:G11"/>
    <mergeCell ref="B12:C12"/>
    <mergeCell ref="B18:C18"/>
    <mergeCell ref="B14:C14"/>
    <mergeCell ref="B15:C15"/>
    <mergeCell ref="B16:C16"/>
    <mergeCell ref="B17:C17"/>
    <mergeCell ref="A9:A11"/>
    <mergeCell ref="B9:C11"/>
    <mergeCell ref="D9:D11"/>
    <mergeCell ref="F9:F11"/>
    <mergeCell ref="B13:C13"/>
    <mergeCell ref="E9:E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1"/>
  <sheetViews>
    <sheetView topLeftCell="A16" workbookViewId="0">
      <selection activeCell="H37" sqref="H37"/>
    </sheetView>
  </sheetViews>
  <sheetFormatPr defaultRowHeight="15" x14ac:dyDescent="0.25"/>
  <cols>
    <col min="1" max="1" width="8.85546875" customWidth="1"/>
    <col min="2" max="2" width="12.140625" customWidth="1"/>
    <col min="4" max="4" width="12.140625" bestFit="1" customWidth="1"/>
    <col min="6" max="6" width="11.85546875" customWidth="1"/>
    <col min="7" max="7" width="10.85546875" customWidth="1"/>
    <col min="8" max="8" width="11.28515625" customWidth="1"/>
  </cols>
  <sheetData>
    <row r="1" spans="1:10" x14ac:dyDescent="0.25">
      <c r="A1" s="1" t="s">
        <v>1</v>
      </c>
      <c r="B1" s="18"/>
      <c r="C1" s="18"/>
      <c r="D1" s="18"/>
    </row>
    <row r="3" spans="1:10" x14ac:dyDescent="0.25">
      <c r="A3" s="18"/>
      <c r="B3" s="18"/>
      <c r="C3" s="75"/>
      <c r="D3" s="18"/>
      <c r="E3" s="1" t="s">
        <v>41</v>
      </c>
      <c r="F3" s="18"/>
      <c r="G3" s="76"/>
      <c r="H3" s="18"/>
    </row>
    <row r="4" spans="1:10" x14ac:dyDescent="0.25">
      <c r="A4" s="18"/>
      <c r="B4" s="18"/>
      <c r="C4" s="75"/>
      <c r="D4" s="18"/>
      <c r="E4" s="1"/>
      <c r="F4" s="18"/>
      <c r="G4" s="76"/>
      <c r="H4" s="18"/>
      <c r="I4" t="s">
        <v>97</v>
      </c>
    </row>
    <row r="5" spans="1:10" ht="76.5" x14ac:dyDescent="0.25">
      <c r="A5" s="78" t="s">
        <v>3</v>
      </c>
      <c r="B5" s="78" t="s">
        <v>4</v>
      </c>
      <c r="C5" s="79" t="s">
        <v>5</v>
      </c>
      <c r="D5" s="78" t="s">
        <v>6</v>
      </c>
      <c r="E5" s="79" t="s">
        <v>7</v>
      </c>
      <c r="F5" s="78" t="s">
        <v>8</v>
      </c>
      <c r="G5" s="79" t="s">
        <v>9</v>
      </c>
      <c r="H5" s="79" t="s">
        <v>10</v>
      </c>
      <c r="I5" s="21" t="s">
        <v>84</v>
      </c>
      <c r="J5" s="5" t="s">
        <v>20</v>
      </c>
    </row>
    <row r="6" spans="1:10" x14ac:dyDescent="0.25">
      <c r="A6" s="7">
        <v>1</v>
      </c>
      <c r="B6" s="160" t="s">
        <v>11</v>
      </c>
      <c r="C6" s="160" t="s">
        <v>34</v>
      </c>
      <c r="D6" s="160">
        <v>1</v>
      </c>
      <c r="E6" s="29">
        <v>20</v>
      </c>
      <c r="F6" s="31">
        <f>E6/35</f>
        <v>0.5714285714285714</v>
      </c>
      <c r="G6" s="7">
        <v>20</v>
      </c>
      <c r="H6" s="34">
        <f>D6*F6*G6</f>
        <v>11.428571428571427</v>
      </c>
      <c r="I6" s="9">
        <f>2*1</f>
        <v>2</v>
      </c>
      <c r="J6" s="23">
        <f>H6+I6</f>
        <v>13.428571428571427</v>
      </c>
    </row>
    <row r="7" spans="1:10" x14ac:dyDescent="0.25">
      <c r="A7" s="7">
        <v>2</v>
      </c>
      <c r="B7" s="160" t="s">
        <v>11</v>
      </c>
      <c r="C7" s="160" t="s">
        <v>39</v>
      </c>
      <c r="D7" s="160">
        <v>1</v>
      </c>
      <c r="E7" s="29">
        <v>20</v>
      </c>
      <c r="F7" s="31">
        <f>E7/35</f>
        <v>0.5714285714285714</v>
      </c>
      <c r="G7" s="7">
        <v>18</v>
      </c>
      <c r="H7" s="34">
        <f>D7*F7*G7</f>
        <v>10.285714285714285</v>
      </c>
      <c r="I7" s="9">
        <f>2*1</f>
        <v>2</v>
      </c>
      <c r="J7" s="23">
        <f t="shared" ref="J7:J10" si="0">H7+I7</f>
        <v>12.285714285714285</v>
      </c>
    </row>
    <row r="8" spans="1:10" x14ac:dyDescent="0.25">
      <c r="A8" s="7">
        <v>3</v>
      </c>
      <c r="B8" s="160" t="s">
        <v>42</v>
      </c>
      <c r="C8" s="160"/>
      <c r="D8" s="160">
        <v>1</v>
      </c>
      <c r="E8" s="29">
        <v>20</v>
      </c>
      <c r="F8" s="31">
        <f>E8/35</f>
        <v>0.5714285714285714</v>
      </c>
      <c r="G8" s="7">
        <v>13</v>
      </c>
      <c r="H8" s="34">
        <f>D8*F8*G8</f>
        <v>7.4285714285714279</v>
      </c>
      <c r="I8" s="9">
        <v>0</v>
      </c>
      <c r="J8" s="23">
        <f t="shared" si="0"/>
        <v>7.4285714285714279</v>
      </c>
    </row>
    <row r="9" spans="1:10" x14ac:dyDescent="0.25">
      <c r="A9" s="7">
        <v>4</v>
      </c>
      <c r="B9" s="10" t="s">
        <v>13</v>
      </c>
      <c r="C9" s="7"/>
      <c r="D9" s="29">
        <v>2</v>
      </c>
      <c r="E9" s="29">
        <v>20</v>
      </c>
      <c r="F9" s="31">
        <f>E9/35</f>
        <v>0.5714285714285714</v>
      </c>
      <c r="G9" s="7">
        <v>13</v>
      </c>
      <c r="H9" s="34">
        <f>D9*F9*G9</f>
        <v>14.857142857142856</v>
      </c>
      <c r="I9" s="9">
        <v>0</v>
      </c>
      <c r="J9" s="23">
        <f t="shared" si="0"/>
        <v>14.857142857142856</v>
      </c>
    </row>
    <row r="10" spans="1:10" x14ac:dyDescent="0.25">
      <c r="A10" s="11">
        <v>5</v>
      </c>
      <c r="B10" s="10" t="s">
        <v>13</v>
      </c>
      <c r="C10" s="10"/>
      <c r="D10" s="10">
        <v>3</v>
      </c>
      <c r="E10" s="10">
        <v>40</v>
      </c>
      <c r="F10" s="135">
        <f>E10/40</f>
        <v>1</v>
      </c>
      <c r="G10" s="10">
        <v>13</v>
      </c>
      <c r="H10" s="13">
        <f>D10*F10*G10</f>
        <v>39</v>
      </c>
      <c r="I10" s="9">
        <f>2*3</f>
        <v>6</v>
      </c>
      <c r="J10" s="23">
        <f t="shared" si="0"/>
        <v>45</v>
      </c>
    </row>
    <row r="11" spans="1:10" x14ac:dyDescent="0.25">
      <c r="A11" s="7"/>
      <c r="B11" s="176" t="s">
        <v>14</v>
      </c>
      <c r="C11" s="176"/>
      <c r="D11" s="176"/>
      <c r="E11" s="176"/>
      <c r="F11" s="176"/>
      <c r="G11" s="176"/>
      <c r="H11" s="82">
        <f>SUM(H6:H10)</f>
        <v>83</v>
      </c>
      <c r="I11" s="9"/>
      <c r="J11" s="114">
        <f>SUM(J6:J10)</f>
        <v>93</v>
      </c>
    </row>
    <row r="12" spans="1:10" x14ac:dyDescent="0.25">
      <c r="A12" s="18"/>
      <c r="B12" s="18"/>
      <c r="C12" s="75"/>
      <c r="D12" s="18"/>
      <c r="E12" s="1"/>
      <c r="F12" s="18"/>
      <c r="G12" s="76"/>
      <c r="H12" s="18"/>
    </row>
    <row r="13" spans="1:10" x14ac:dyDescent="0.25">
      <c r="A13" s="18"/>
      <c r="B13" s="18"/>
      <c r="C13" s="75"/>
      <c r="D13" s="18"/>
      <c r="E13" s="1"/>
      <c r="F13" s="18"/>
      <c r="G13" s="76"/>
      <c r="H13" s="18"/>
    </row>
    <row r="14" spans="1:10" x14ac:dyDescent="0.25">
      <c r="A14" s="18"/>
      <c r="B14" s="18"/>
      <c r="C14" s="75"/>
      <c r="D14" s="18"/>
      <c r="E14" s="1"/>
      <c r="F14" s="18"/>
      <c r="G14" s="77"/>
      <c r="H14" s="1"/>
      <c r="I14" t="s">
        <v>96</v>
      </c>
    </row>
    <row r="15" spans="1:10" ht="76.5" x14ac:dyDescent="0.25">
      <c r="A15" s="78" t="s">
        <v>3</v>
      </c>
      <c r="B15" s="78" t="s">
        <v>4</v>
      </c>
      <c r="C15" s="79" t="s">
        <v>5</v>
      </c>
      <c r="D15" s="78" t="s">
        <v>6</v>
      </c>
      <c r="E15" s="79" t="s">
        <v>7</v>
      </c>
      <c r="F15" s="78" t="s">
        <v>8</v>
      </c>
      <c r="G15" s="79" t="s">
        <v>9</v>
      </c>
      <c r="H15" s="79" t="s">
        <v>10</v>
      </c>
      <c r="I15" s="21" t="s">
        <v>84</v>
      </c>
      <c r="J15" s="5" t="s">
        <v>20</v>
      </c>
    </row>
    <row r="16" spans="1:10" x14ac:dyDescent="0.25">
      <c r="A16" s="7">
        <v>1</v>
      </c>
      <c r="B16" s="160" t="s">
        <v>11</v>
      </c>
      <c r="C16" s="160" t="s">
        <v>34</v>
      </c>
      <c r="D16" s="160">
        <v>1</v>
      </c>
      <c r="E16" s="29">
        <v>20</v>
      </c>
      <c r="F16" s="31">
        <f>E16/35</f>
        <v>0.5714285714285714</v>
      </c>
      <c r="G16" s="7">
        <v>20</v>
      </c>
      <c r="H16" s="34">
        <f>D16*F16*G16</f>
        <v>11.428571428571427</v>
      </c>
      <c r="I16" s="9">
        <f>2*1</f>
        <v>2</v>
      </c>
      <c r="J16" s="23">
        <f>H16+I16</f>
        <v>13.428571428571427</v>
      </c>
    </row>
    <row r="17" spans="1:10" x14ac:dyDescent="0.25">
      <c r="A17" s="7">
        <v>2</v>
      </c>
      <c r="B17" s="160" t="s">
        <v>11</v>
      </c>
      <c r="C17" s="160" t="s">
        <v>39</v>
      </c>
      <c r="D17" s="160">
        <v>1</v>
      </c>
      <c r="E17" s="29">
        <v>20</v>
      </c>
      <c r="F17" s="31">
        <f>E17/35</f>
        <v>0.5714285714285714</v>
      </c>
      <c r="G17" s="7">
        <v>18</v>
      </c>
      <c r="H17" s="34">
        <f>D17*F17*G17</f>
        <v>10.285714285714285</v>
      </c>
      <c r="I17" s="9">
        <f>2*1</f>
        <v>2</v>
      </c>
      <c r="J17" s="23">
        <f t="shared" ref="J17:J20" si="1">H17+I17</f>
        <v>12.285714285714285</v>
      </c>
    </row>
    <row r="18" spans="1:10" x14ac:dyDescent="0.25">
      <c r="A18" s="7">
        <v>3</v>
      </c>
      <c r="B18" s="160" t="s">
        <v>42</v>
      </c>
      <c r="C18" s="160"/>
      <c r="D18" s="160">
        <v>1</v>
      </c>
      <c r="E18" s="29">
        <v>20</v>
      </c>
      <c r="F18" s="31">
        <f>E18/35</f>
        <v>0.5714285714285714</v>
      </c>
      <c r="G18" s="7">
        <v>13</v>
      </c>
      <c r="H18" s="34">
        <f>D18*F18*G18</f>
        <v>7.4285714285714279</v>
      </c>
      <c r="I18" s="9">
        <v>0</v>
      </c>
      <c r="J18" s="23">
        <f t="shared" si="1"/>
        <v>7.4285714285714279</v>
      </c>
    </row>
    <row r="19" spans="1:10" x14ac:dyDescent="0.25">
      <c r="A19" s="7">
        <v>4</v>
      </c>
      <c r="B19" s="10" t="s">
        <v>13</v>
      </c>
      <c r="C19" s="7"/>
      <c r="D19" s="29">
        <v>2</v>
      </c>
      <c r="E19" s="29">
        <v>20</v>
      </c>
      <c r="F19" s="31">
        <f>E19/35</f>
        <v>0.5714285714285714</v>
      </c>
      <c r="G19" s="7">
        <v>13</v>
      </c>
      <c r="H19" s="34">
        <f>D19*F19*G19</f>
        <v>14.857142857142856</v>
      </c>
      <c r="I19" s="9">
        <v>0</v>
      </c>
      <c r="J19" s="23">
        <f t="shared" si="1"/>
        <v>14.857142857142856</v>
      </c>
    </row>
    <row r="20" spans="1:10" x14ac:dyDescent="0.25">
      <c r="A20" s="11">
        <v>5</v>
      </c>
      <c r="B20" s="10" t="s">
        <v>13</v>
      </c>
      <c r="C20" s="10"/>
      <c r="D20" s="10">
        <v>2</v>
      </c>
      <c r="E20" s="10">
        <v>40</v>
      </c>
      <c r="F20" s="135">
        <f>E20/40</f>
        <v>1</v>
      </c>
      <c r="G20" s="10">
        <v>13</v>
      </c>
      <c r="H20" s="13">
        <f>D20*F20*G20</f>
        <v>26</v>
      </c>
      <c r="I20" s="9">
        <f>2*3</f>
        <v>6</v>
      </c>
      <c r="J20" s="23">
        <f t="shared" si="1"/>
        <v>32</v>
      </c>
    </row>
    <row r="21" spans="1:10" x14ac:dyDescent="0.25">
      <c r="A21" s="7"/>
      <c r="B21" s="176" t="s">
        <v>14</v>
      </c>
      <c r="C21" s="176"/>
      <c r="D21" s="176"/>
      <c r="E21" s="176"/>
      <c r="F21" s="176"/>
      <c r="G21" s="176"/>
      <c r="H21" s="82">
        <f>SUM(H16:H20)</f>
        <v>70</v>
      </c>
      <c r="I21" s="9"/>
      <c r="J21" s="114">
        <f>SUM(J16:J20)</f>
        <v>80</v>
      </c>
    </row>
    <row r="22" spans="1:10" x14ac:dyDescent="0.25">
      <c r="A22" s="18"/>
      <c r="B22" s="80" t="s">
        <v>15</v>
      </c>
      <c r="C22" s="18" t="s">
        <v>94</v>
      </c>
      <c r="D22" s="18"/>
      <c r="F22" s="18"/>
      <c r="G22" s="18"/>
      <c r="H22" s="18"/>
    </row>
    <row r="23" spans="1:10" x14ac:dyDescent="0.25">
      <c r="A23" s="18"/>
      <c r="B23" s="80"/>
      <c r="C23" s="18" t="s">
        <v>95</v>
      </c>
      <c r="D23" s="18"/>
      <c r="F23" s="18"/>
      <c r="G23" s="18"/>
      <c r="H23" s="18"/>
    </row>
    <row r="24" spans="1:10" x14ac:dyDescent="0.25">
      <c r="D24" s="19"/>
      <c r="E24" s="25"/>
      <c r="F24" s="81"/>
    </row>
    <row r="25" spans="1:10" x14ac:dyDescent="0.25">
      <c r="A25" s="18"/>
      <c r="B25" s="18"/>
      <c r="C25" s="75"/>
      <c r="D25" s="18"/>
      <c r="E25" s="1"/>
      <c r="F25" s="18"/>
      <c r="G25" s="77"/>
      <c r="H25" s="1"/>
      <c r="I25" t="s">
        <v>99</v>
      </c>
    </row>
    <row r="26" spans="1:10" ht="76.5" x14ac:dyDescent="0.25">
      <c r="A26" s="78" t="s">
        <v>3</v>
      </c>
      <c r="B26" s="78" t="s">
        <v>4</v>
      </c>
      <c r="C26" s="79" t="s">
        <v>5</v>
      </c>
      <c r="D26" s="78" t="s">
        <v>6</v>
      </c>
      <c r="E26" s="79" t="s">
        <v>7</v>
      </c>
      <c r="F26" s="78" t="s">
        <v>8</v>
      </c>
      <c r="G26" s="79" t="s">
        <v>9</v>
      </c>
      <c r="H26" s="79" t="s">
        <v>10</v>
      </c>
      <c r="I26" s="21" t="s">
        <v>84</v>
      </c>
      <c r="J26" s="5" t="s">
        <v>20</v>
      </c>
    </row>
    <row r="27" spans="1:10" x14ac:dyDescent="0.25">
      <c r="A27" s="7">
        <v>1</v>
      </c>
      <c r="B27" s="160" t="s">
        <v>11</v>
      </c>
      <c r="C27" s="160" t="s">
        <v>34</v>
      </c>
      <c r="D27" s="160">
        <v>1</v>
      </c>
      <c r="E27" s="29">
        <v>20</v>
      </c>
      <c r="F27" s="31">
        <f>E27/35</f>
        <v>0.5714285714285714</v>
      </c>
      <c r="G27" s="7">
        <v>20</v>
      </c>
      <c r="H27" s="34">
        <f>D27*F27*G27</f>
        <v>11.428571428571427</v>
      </c>
      <c r="I27" s="9">
        <f>2*1</f>
        <v>2</v>
      </c>
      <c r="J27" s="23">
        <f>H27+I27</f>
        <v>13.428571428571427</v>
      </c>
    </row>
    <row r="28" spans="1:10" x14ac:dyDescent="0.25">
      <c r="A28" s="7">
        <v>2</v>
      </c>
      <c r="B28" s="160" t="s">
        <v>11</v>
      </c>
      <c r="C28" s="160" t="s">
        <v>39</v>
      </c>
      <c r="D28" s="160">
        <v>1</v>
      </c>
      <c r="E28" s="29">
        <v>20</v>
      </c>
      <c r="F28" s="31">
        <f>E28/35</f>
        <v>0.5714285714285714</v>
      </c>
      <c r="G28" s="7">
        <v>18</v>
      </c>
      <c r="H28" s="34">
        <f>D28*F28*G28</f>
        <v>10.285714285714285</v>
      </c>
      <c r="I28" s="9">
        <f>2*1</f>
        <v>2</v>
      </c>
      <c r="J28" s="23">
        <f t="shared" ref="J28:J31" si="2">H28+I28</f>
        <v>12.285714285714285</v>
      </c>
    </row>
    <row r="29" spans="1:10" x14ac:dyDescent="0.25">
      <c r="A29" s="7">
        <v>3</v>
      </c>
      <c r="B29" s="160" t="s">
        <v>42</v>
      </c>
      <c r="C29" s="160"/>
      <c r="D29" s="160">
        <v>1</v>
      </c>
      <c r="E29" s="29">
        <v>20</v>
      </c>
      <c r="F29" s="31">
        <f>E29/35</f>
        <v>0.5714285714285714</v>
      </c>
      <c r="G29" s="7">
        <v>13</v>
      </c>
      <c r="H29" s="34">
        <f>D29*F29*G29</f>
        <v>7.4285714285714279</v>
      </c>
      <c r="I29" s="9">
        <v>0</v>
      </c>
      <c r="J29" s="23">
        <f t="shared" si="2"/>
        <v>7.4285714285714279</v>
      </c>
    </row>
    <row r="30" spans="1:10" x14ac:dyDescent="0.25">
      <c r="A30" s="7">
        <v>4</v>
      </c>
      <c r="B30" s="10" t="s">
        <v>13</v>
      </c>
      <c r="C30" s="7"/>
      <c r="D30" s="29">
        <v>2</v>
      </c>
      <c r="E30" s="29">
        <v>20</v>
      </c>
      <c r="F30" s="31">
        <f>E30/35</f>
        <v>0.5714285714285714</v>
      </c>
      <c r="G30" s="7">
        <v>13</v>
      </c>
      <c r="H30" s="34">
        <f>D30*F30*G30</f>
        <v>14.857142857142856</v>
      </c>
      <c r="I30" s="9">
        <v>0</v>
      </c>
      <c r="J30" s="23">
        <f t="shared" si="2"/>
        <v>14.857142857142856</v>
      </c>
    </row>
    <row r="31" spans="1:10" x14ac:dyDescent="0.25">
      <c r="A31" s="11">
        <v>5</v>
      </c>
      <c r="B31" s="10" t="s">
        <v>13</v>
      </c>
      <c r="C31" s="10"/>
      <c r="D31" s="10">
        <v>1</v>
      </c>
      <c r="E31" s="10">
        <v>40</v>
      </c>
      <c r="F31" s="135">
        <f>E31/40</f>
        <v>1</v>
      </c>
      <c r="G31" s="10">
        <v>13</v>
      </c>
      <c r="H31" s="13">
        <f>D31*F31*G31</f>
        <v>13</v>
      </c>
      <c r="I31" s="9">
        <f>2*3</f>
        <v>6</v>
      </c>
      <c r="J31" s="23">
        <f t="shared" si="2"/>
        <v>19</v>
      </c>
    </row>
    <row r="32" spans="1:10" x14ac:dyDescent="0.25">
      <c r="A32" s="7"/>
      <c r="B32" s="176" t="s">
        <v>14</v>
      </c>
      <c r="C32" s="176"/>
      <c r="D32" s="176"/>
      <c r="E32" s="176"/>
      <c r="F32" s="176"/>
      <c r="G32" s="176"/>
      <c r="H32" s="82">
        <f>SUM(H27:H31)</f>
        <v>56.999999999999993</v>
      </c>
      <c r="I32" s="9"/>
      <c r="J32" s="114">
        <f>SUM(J27:J31)</f>
        <v>67</v>
      </c>
    </row>
    <row r="33" spans="1:11" x14ac:dyDescent="0.25">
      <c r="B33" s="80" t="s">
        <v>15</v>
      </c>
      <c r="C33" s="18" t="s">
        <v>100</v>
      </c>
      <c r="D33" s="19"/>
      <c r="E33" s="25"/>
      <c r="F33" s="81"/>
    </row>
    <row r="34" spans="1:11" x14ac:dyDescent="0.25">
      <c r="B34" s="80"/>
      <c r="C34" s="18" t="s">
        <v>101</v>
      </c>
      <c r="D34" s="19"/>
      <c r="E34" s="25"/>
      <c r="F34" s="81"/>
    </row>
    <row r="35" spans="1:11" x14ac:dyDescent="0.25">
      <c r="D35" s="19"/>
      <c r="E35" s="25"/>
      <c r="F35" s="81"/>
    </row>
    <row r="36" spans="1:11" ht="30" x14ac:dyDescent="0.25">
      <c r="A36" s="163" t="s">
        <v>104</v>
      </c>
      <c r="B36" s="125">
        <f>((5/31)*93+(12/31)*80+(14/31)*67+5*67)/6</f>
        <v>68.537634408602159</v>
      </c>
      <c r="C36" s="112" t="s">
        <v>102</v>
      </c>
      <c r="D36" s="161"/>
      <c r="E36" s="105"/>
      <c r="F36" s="162"/>
      <c r="G36" s="112"/>
      <c r="H36" s="112"/>
      <c r="I36" s="112"/>
      <c r="J36" s="112"/>
      <c r="K36" s="112"/>
    </row>
    <row r="37" spans="1:11" x14ac:dyDescent="0.25">
      <c r="D37" s="19"/>
      <c r="E37" s="25"/>
      <c r="F37" s="81"/>
    </row>
    <row r="39" spans="1:11" x14ac:dyDescent="0.25">
      <c r="B39" t="s">
        <v>25</v>
      </c>
    </row>
    <row r="40" spans="1:11" x14ac:dyDescent="0.25">
      <c r="A40" t="s">
        <v>18</v>
      </c>
    </row>
    <row r="41" spans="1:11" x14ac:dyDescent="0.25">
      <c r="A41" s="187" t="s">
        <v>103</v>
      </c>
      <c r="B41" s="187"/>
    </row>
  </sheetData>
  <mergeCells count="4">
    <mergeCell ref="B11:G11"/>
    <mergeCell ref="B21:G21"/>
    <mergeCell ref="A41:B41"/>
    <mergeCell ref="B32:G32"/>
  </mergeCells>
  <pageMargins left="0.70866141732283472" right="0.70866141732283472" top="0.74803149606299213" bottom="0.25" header="0.31496062992125984" footer="0.31496062992125984"/>
  <pageSetup paperSize="9" scale="8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9"/>
  <sheetViews>
    <sheetView topLeftCell="A10" workbookViewId="0">
      <selection activeCell="A10" sqref="A1:XFD1048576"/>
    </sheetView>
  </sheetViews>
  <sheetFormatPr defaultRowHeight="15" x14ac:dyDescent="0.25"/>
  <cols>
    <col min="1" max="1" width="7.28515625" customWidth="1"/>
    <col min="2" max="2" width="12.140625" customWidth="1"/>
    <col min="4" max="4" width="12.140625" bestFit="1" customWidth="1"/>
    <col min="6" max="6" width="11.85546875" customWidth="1"/>
    <col min="7" max="7" width="10.85546875" customWidth="1"/>
    <col min="8" max="8" width="11.28515625" customWidth="1"/>
  </cols>
  <sheetData>
    <row r="1" spans="1:10" x14ac:dyDescent="0.25">
      <c r="A1" s="1" t="s">
        <v>1</v>
      </c>
      <c r="B1" s="18"/>
      <c r="C1" s="18"/>
      <c r="D1" s="18"/>
    </row>
    <row r="3" spans="1:10" x14ac:dyDescent="0.25">
      <c r="A3" s="18"/>
      <c r="B3" s="18"/>
      <c r="C3" s="75"/>
      <c r="D3" s="18"/>
      <c r="E3" s="1" t="s">
        <v>41</v>
      </c>
      <c r="F3" s="18"/>
      <c r="G3" s="76"/>
      <c r="H3" s="18"/>
    </row>
    <row r="4" spans="1:10" x14ac:dyDescent="0.25">
      <c r="A4" s="18"/>
      <c r="B4" s="18"/>
      <c r="C4" s="75"/>
      <c r="D4" s="18"/>
      <c r="E4" s="1"/>
      <c r="F4" s="18"/>
      <c r="G4" s="76"/>
      <c r="H4" s="18"/>
      <c r="I4" t="s">
        <v>97</v>
      </c>
    </row>
    <row r="5" spans="1:10" ht="76.5" x14ac:dyDescent="0.25">
      <c r="A5" s="78" t="s">
        <v>3</v>
      </c>
      <c r="B5" s="78" t="s">
        <v>4</v>
      </c>
      <c r="C5" s="79" t="s">
        <v>5</v>
      </c>
      <c r="D5" s="78" t="s">
        <v>6</v>
      </c>
      <c r="E5" s="79" t="s">
        <v>7</v>
      </c>
      <c r="F5" s="78" t="s">
        <v>8</v>
      </c>
      <c r="G5" s="79" t="s">
        <v>9</v>
      </c>
      <c r="H5" s="79" t="s">
        <v>10</v>
      </c>
      <c r="I5" s="21" t="s">
        <v>84</v>
      </c>
      <c r="J5" s="5" t="s">
        <v>20</v>
      </c>
    </row>
    <row r="6" spans="1:10" x14ac:dyDescent="0.25">
      <c r="A6" s="7">
        <v>1</v>
      </c>
      <c r="B6" s="160" t="s">
        <v>11</v>
      </c>
      <c r="C6" s="160" t="s">
        <v>34</v>
      </c>
      <c r="D6" s="160">
        <v>1</v>
      </c>
      <c r="E6" s="29">
        <v>20</v>
      </c>
      <c r="F6" s="31">
        <f>E6/35</f>
        <v>0.5714285714285714</v>
      </c>
      <c r="G6" s="7">
        <v>20</v>
      </c>
      <c r="H6" s="34">
        <f>D6*F6*G6</f>
        <v>11.428571428571427</v>
      </c>
      <c r="I6" s="9">
        <f>2*1</f>
        <v>2</v>
      </c>
      <c r="J6" s="23">
        <f>H6+I6</f>
        <v>13.428571428571427</v>
      </c>
    </row>
    <row r="7" spans="1:10" x14ac:dyDescent="0.25">
      <c r="A7" s="7">
        <v>2</v>
      </c>
      <c r="B7" s="160" t="s">
        <v>11</v>
      </c>
      <c r="C7" s="160" t="s">
        <v>39</v>
      </c>
      <c r="D7" s="160">
        <v>1</v>
      </c>
      <c r="E7" s="29">
        <v>20</v>
      </c>
      <c r="F7" s="31">
        <f>E7/35</f>
        <v>0.5714285714285714</v>
      </c>
      <c r="G7" s="7">
        <v>18</v>
      </c>
      <c r="H7" s="34">
        <f>D7*F7*G7</f>
        <v>10.285714285714285</v>
      </c>
      <c r="I7" s="9">
        <f>2*1</f>
        <v>2</v>
      </c>
      <c r="J7" s="23">
        <f t="shared" ref="J7:J10" si="0">H7+I7</f>
        <v>12.285714285714285</v>
      </c>
    </row>
    <row r="8" spans="1:10" x14ac:dyDescent="0.25">
      <c r="A8" s="7">
        <v>3</v>
      </c>
      <c r="B8" s="160" t="s">
        <v>42</v>
      </c>
      <c r="C8" s="160"/>
      <c r="D8" s="160">
        <v>1</v>
      </c>
      <c r="E8" s="29">
        <v>20</v>
      </c>
      <c r="F8" s="31">
        <f>E8/35</f>
        <v>0.5714285714285714</v>
      </c>
      <c r="G8" s="7">
        <v>13</v>
      </c>
      <c r="H8" s="34">
        <f>D8*F8*G8</f>
        <v>7.4285714285714279</v>
      </c>
      <c r="I8" s="9">
        <v>0</v>
      </c>
      <c r="J8" s="23">
        <f t="shared" si="0"/>
        <v>7.4285714285714279</v>
      </c>
    </row>
    <row r="9" spans="1:10" x14ac:dyDescent="0.25">
      <c r="A9" s="7">
        <v>4</v>
      </c>
      <c r="B9" s="10" t="s">
        <v>13</v>
      </c>
      <c r="C9" s="7"/>
      <c r="D9" s="29">
        <v>2</v>
      </c>
      <c r="E9" s="29">
        <v>20</v>
      </c>
      <c r="F9" s="31">
        <f>E9/35</f>
        <v>0.5714285714285714</v>
      </c>
      <c r="G9" s="7">
        <v>13</v>
      </c>
      <c r="H9" s="34">
        <f>D9*F9*G9</f>
        <v>14.857142857142856</v>
      </c>
      <c r="I9" s="9">
        <v>0</v>
      </c>
      <c r="J9" s="23">
        <f t="shared" si="0"/>
        <v>14.857142857142856</v>
      </c>
    </row>
    <row r="10" spans="1:10" x14ac:dyDescent="0.25">
      <c r="A10" s="11">
        <v>5</v>
      </c>
      <c r="B10" s="10" t="s">
        <v>13</v>
      </c>
      <c r="C10" s="10"/>
      <c r="D10" s="10">
        <v>3</v>
      </c>
      <c r="E10" s="10">
        <v>40</v>
      </c>
      <c r="F10" s="135">
        <f>E10/40</f>
        <v>1</v>
      </c>
      <c r="G10" s="10">
        <v>13</v>
      </c>
      <c r="H10" s="13">
        <f>D10*F10*G10</f>
        <v>39</v>
      </c>
      <c r="I10" s="9">
        <f>2*3</f>
        <v>6</v>
      </c>
      <c r="J10" s="23">
        <f t="shared" si="0"/>
        <v>45</v>
      </c>
    </row>
    <row r="11" spans="1:10" x14ac:dyDescent="0.25">
      <c r="A11" s="7"/>
      <c r="B11" s="176" t="s">
        <v>14</v>
      </c>
      <c r="C11" s="176"/>
      <c r="D11" s="176"/>
      <c r="E11" s="176"/>
      <c r="F11" s="176"/>
      <c r="G11" s="176"/>
      <c r="H11" s="82">
        <f>SUM(H6:H10)</f>
        <v>83</v>
      </c>
      <c r="I11" s="9"/>
      <c r="J11" s="114">
        <f>SUM(J6:J10)</f>
        <v>93</v>
      </c>
    </row>
    <row r="12" spans="1:10" x14ac:dyDescent="0.25">
      <c r="A12" s="18"/>
      <c r="B12" s="18"/>
      <c r="C12" s="75"/>
      <c r="D12" s="18"/>
      <c r="E12" s="1"/>
      <c r="F12" s="18"/>
      <c r="G12" s="76"/>
      <c r="H12" s="18"/>
    </row>
    <row r="13" spans="1:10" x14ac:dyDescent="0.25">
      <c r="A13" s="18"/>
      <c r="B13" s="18"/>
      <c r="C13" s="75"/>
      <c r="D13" s="18"/>
      <c r="E13" s="1"/>
      <c r="F13" s="18"/>
      <c r="G13" s="76"/>
      <c r="H13" s="18"/>
    </row>
    <row r="14" spans="1:10" x14ac:dyDescent="0.25">
      <c r="A14" s="18"/>
      <c r="B14" s="18"/>
      <c r="C14" s="75"/>
      <c r="D14" s="18"/>
      <c r="E14" s="1"/>
      <c r="F14" s="18"/>
      <c r="G14" s="77"/>
      <c r="H14" s="1"/>
      <c r="I14" t="s">
        <v>96</v>
      </c>
    </row>
    <row r="15" spans="1:10" ht="76.5" x14ac:dyDescent="0.25">
      <c r="A15" s="78" t="s">
        <v>3</v>
      </c>
      <c r="B15" s="78" t="s">
        <v>4</v>
      </c>
      <c r="C15" s="79" t="s">
        <v>5</v>
      </c>
      <c r="D15" s="78" t="s">
        <v>6</v>
      </c>
      <c r="E15" s="79" t="s">
        <v>7</v>
      </c>
      <c r="F15" s="78" t="s">
        <v>8</v>
      </c>
      <c r="G15" s="79" t="s">
        <v>9</v>
      </c>
      <c r="H15" s="79" t="s">
        <v>10</v>
      </c>
      <c r="I15" s="21" t="s">
        <v>84</v>
      </c>
      <c r="J15" s="5" t="s">
        <v>20</v>
      </c>
    </row>
    <row r="16" spans="1:10" x14ac:dyDescent="0.25">
      <c r="A16" s="7">
        <v>1</v>
      </c>
      <c r="B16" s="160" t="s">
        <v>11</v>
      </c>
      <c r="C16" s="160" t="s">
        <v>34</v>
      </c>
      <c r="D16" s="160">
        <v>1</v>
      </c>
      <c r="E16" s="29">
        <v>20</v>
      </c>
      <c r="F16" s="31">
        <f>E16/35</f>
        <v>0.5714285714285714</v>
      </c>
      <c r="G16" s="7">
        <v>20</v>
      </c>
      <c r="H16" s="34">
        <f>D16*F16*G16</f>
        <v>11.428571428571427</v>
      </c>
      <c r="I16" s="9">
        <f>2*1</f>
        <v>2</v>
      </c>
      <c r="J16" s="23">
        <f>H16+I16</f>
        <v>13.428571428571427</v>
      </c>
    </row>
    <row r="17" spans="1:12" x14ac:dyDescent="0.25">
      <c r="A17" s="7">
        <v>2</v>
      </c>
      <c r="B17" s="160" t="s">
        <v>11</v>
      </c>
      <c r="C17" s="160" t="s">
        <v>39</v>
      </c>
      <c r="D17" s="160">
        <v>1</v>
      </c>
      <c r="E17" s="29">
        <v>20</v>
      </c>
      <c r="F17" s="31">
        <f>E17/35</f>
        <v>0.5714285714285714</v>
      </c>
      <c r="G17" s="7">
        <v>18</v>
      </c>
      <c r="H17" s="34">
        <f>D17*F17*G17</f>
        <v>10.285714285714285</v>
      </c>
      <c r="I17" s="9">
        <f>2*1</f>
        <v>2</v>
      </c>
      <c r="J17" s="23">
        <f t="shared" ref="J17:J20" si="1">H17+I17</f>
        <v>12.285714285714285</v>
      </c>
    </row>
    <row r="18" spans="1:12" x14ac:dyDescent="0.25">
      <c r="A18" s="7">
        <v>3</v>
      </c>
      <c r="B18" s="160" t="s">
        <v>42</v>
      </c>
      <c r="C18" s="160"/>
      <c r="D18" s="160">
        <v>1</v>
      </c>
      <c r="E18" s="29">
        <v>20</v>
      </c>
      <c r="F18" s="31">
        <f>E18/35</f>
        <v>0.5714285714285714</v>
      </c>
      <c r="G18" s="7">
        <v>13</v>
      </c>
      <c r="H18" s="34">
        <f>D18*F18*G18</f>
        <v>7.4285714285714279</v>
      </c>
      <c r="I18" s="9">
        <v>0</v>
      </c>
      <c r="J18" s="23">
        <f t="shared" si="1"/>
        <v>7.4285714285714279</v>
      </c>
    </row>
    <row r="19" spans="1:12" x14ac:dyDescent="0.25">
      <c r="A19" s="7">
        <v>4</v>
      </c>
      <c r="B19" s="10" t="s">
        <v>13</v>
      </c>
      <c r="C19" s="7"/>
      <c r="D19" s="29">
        <v>2</v>
      </c>
      <c r="E19" s="29">
        <v>20</v>
      </c>
      <c r="F19" s="31">
        <f>E19/35</f>
        <v>0.5714285714285714</v>
      </c>
      <c r="G19" s="7">
        <v>13</v>
      </c>
      <c r="H19" s="34">
        <f>D19*F19*G19</f>
        <v>14.857142857142856</v>
      </c>
      <c r="I19" s="9">
        <v>0</v>
      </c>
      <c r="J19" s="23">
        <f t="shared" si="1"/>
        <v>14.857142857142856</v>
      </c>
    </row>
    <row r="20" spans="1:12" x14ac:dyDescent="0.25">
      <c r="A20" s="11">
        <v>5</v>
      </c>
      <c r="B20" s="10" t="s">
        <v>13</v>
      </c>
      <c r="C20" s="10"/>
      <c r="D20" s="10">
        <v>2</v>
      </c>
      <c r="E20" s="10">
        <v>40</v>
      </c>
      <c r="F20" s="135">
        <f>E20/40</f>
        <v>1</v>
      </c>
      <c r="G20" s="10">
        <v>13</v>
      </c>
      <c r="H20" s="13">
        <f>D20*F20*G20</f>
        <v>26</v>
      </c>
      <c r="I20" s="9">
        <f>2*3</f>
        <v>6</v>
      </c>
      <c r="J20" s="23">
        <f t="shared" si="1"/>
        <v>32</v>
      </c>
    </row>
    <row r="21" spans="1:12" x14ac:dyDescent="0.25">
      <c r="A21" s="7"/>
      <c r="B21" s="176" t="s">
        <v>14</v>
      </c>
      <c r="C21" s="176"/>
      <c r="D21" s="176"/>
      <c r="E21" s="176"/>
      <c r="F21" s="176"/>
      <c r="G21" s="176"/>
      <c r="H21" s="82">
        <f>SUM(H16:H20)</f>
        <v>70</v>
      </c>
      <c r="I21" s="9"/>
      <c r="J21" s="114">
        <f>SUM(J16:J20)</f>
        <v>80</v>
      </c>
    </row>
    <row r="22" spans="1:12" x14ac:dyDescent="0.25">
      <c r="A22" s="18"/>
      <c r="B22" s="80" t="s">
        <v>15</v>
      </c>
      <c r="C22" s="18" t="s">
        <v>94</v>
      </c>
      <c r="D22" s="18"/>
      <c r="F22" s="18"/>
      <c r="G22" s="18"/>
      <c r="H22" s="18"/>
    </row>
    <row r="23" spans="1:12" x14ac:dyDescent="0.25">
      <c r="A23" s="18"/>
      <c r="B23" s="80"/>
      <c r="C23" s="18" t="s">
        <v>95</v>
      </c>
      <c r="D23" s="18"/>
      <c r="F23" s="18"/>
      <c r="G23" s="18"/>
      <c r="H23" s="18"/>
    </row>
    <row r="24" spans="1:12" x14ac:dyDescent="0.25">
      <c r="D24" s="19"/>
      <c r="E24" s="25"/>
      <c r="F24" s="81"/>
    </row>
    <row r="25" spans="1:12" x14ac:dyDescent="0.25">
      <c r="B25" s="24">
        <f>((5/31)*93+(26/31)*80+5*80)/6</f>
        <v>80.349462365591407</v>
      </c>
      <c r="C25" s="112" t="s">
        <v>98</v>
      </c>
      <c r="D25" s="112"/>
      <c r="E25" s="112"/>
      <c r="F25" s="112"/>
      <c r="G25" s="112"/>
      <c r="H25" s="112"/>
      <c r="I25" s="112"/>
      <c r="J25" s="112"/>
      <c r="K25" s="112"/>
      <c r="L25" s="112"/>
    </row>
    <row r="27" spans="1:12" x14ac:dyDescent="0.25">
      <c r="B27" t="s">
        <v>25</v>
      </c>
    </row>
    <row r="28" spans="1:12" x14ac:dyDescent="0.25">
      <c r="A28" t="s">
        <v>18</v>
      </c>
    </row>
    <row r="29" spans="1:12" x14ac:dyDescent="0.25">
      <c r="A29" s="187" t="s">
        <v>91</v>
      </c>
      <c r="B29" s="187"/>
    </row>
  </sheetData>
  <mergeCells count="3">
    <mergeCell ref="B21:G21"/>
    <mergeCell ref="A29:B29"/>
    <mergeCell ref="B11:G1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0"/>
  <sheetViews>
    <sheetView workbookViewId="0">
      <selection activeCell="A6" sqref="A6:XFD12"/>
    </sheetView>
  </sheetViews>
  <sheetFormatPr defaultRowHeight="15" x14ac:dyDescent="0.25"/>
  <cols>
    <col min="1" max="1" width="7.28515625" customWidth="1"/>
    <col min="2" max="2" width="12.140625" customWidth="1"/>
    <col min="4" max="4" width="12.140625" bestFit="1" customWidth="1"/>
    <col min="6" max="6" width="11.85546875" customWidth="1"/>
    <col min="7" max="7" width="10.85546875" customWidth="1"/>
    <col min="8" max="8" width="11.28515625" customWidth="1"/>
  </cols>
  <sheetData>
    <row r="1" spans="1:10" x14ac:dyDescent="0.25">
      <c r="A1" s="1" t="s">
        <v>1</v>
      </c>
      <c r="B1" s="18"/>
      <c r="C1" s="18"/>
      <c r="D1" s="18"/>
    </row>
    <row r="3" spans="1:10" x14ac:dyDescent="0.25">
      <c r="A3" s="18"/>
      <c r="B3" s="18"/>
      <c r="C3" s="75"/>
      <c r="D3" s="18"/>
      <c r="E3" s="1" t="s">
        <v>41</v>
      </c>
      <c r="F3" s="18"/>
      <c r="G3" s="76"/>
      <c r="H3" s="18"/>
    </row>
    <row r="4" spans="1:10" x14ac:dyDescent="0.25">
      <c r="A4" s="18"/>
      <c r="B4" s="18"/>
      <c r="C4" s="75"/>
      <c r="D4" s="18"/>
      <c r="E4" s="1"/>
      <c r="F4" s="18"/>
      <c r="G4" s="76"/>
      <c r="H4" s="18"/>
    </row>
    <row r="5" spans="1:10" x14ac:dyDescent="0.25">
      <c r="A5" s="18"/>
      <c r="B5" s="18"/>
      <c r="C5" s="75"/>
      <c r="D5" s="18"/>
      <c r="E5" s="1"/>
      <c r="F5" s="18"/>
      <c r="G5" s="77"/>
      <c r="H5" s="1"/>
    </row>
    <row r="6" spans="1:10" ht="76.5" x14ac:dyDescent="0.25">
      <c r="A6" s="78" t="s">
        <v>3</v>
      </c>
      <c r="B6" s="78" t="s">
        <v>4</v>
      </c>
      <c r="C6" s="79" t="s">
        <v>5</v>
      </c>
      <c r="D6" s="78" t="s">
        <v>6</v>
      </c>
      <c r="E6" s="79" t="s">
        <v>7</v>
      </c>
      <c r="F6" s="78" t="s">
        <v>8</v>
      </c>
      <c r="G6" s="79" t="s">
        <v>9</v>
      </c>
      <c r="H6" s="79" t="s">
        <v>10</v>
      </c>
      <c r="I6" s="21" t="s">
        <v>84</v>
      </c>
      <c r="J6" s="5" t="s">
        <v>20</v>
      </c>
    </row>
    <row r="7" spans="1:10" x14ac:dyDescent="0.25">
      <c r="A7" s="7">
        <v>1</v>
      </c>
      <c r="B7" s="160" t="s">
        <v>11</v>
      </c>
      <c r="C7" s="160" t="s">
        <v>34</v>
      </c>
      <c r="D7" s="160">
        <v>1</v>
      </c>
      <c r="E7" s="29">
        <v>20</v>
      </c>
      <c r="F7" s="31">
        <f>E7/35</f>
        <v>0.5714285714285714</v>
      </c>
      <c r="G7" s="7">
        <v>20</v>
      </c>
      <c r="H7" s="34">
        <f>D7*F7*G7</f>
        <v>11.428571428571427</v>
      </c>
      <c r="I7" s="9">
        <f>2*1</f>
        <v>2</v>
      </c>
      <c r="J7" s="23">
        <f>H7+I7</f>
        <v>13.428571428571427</v>
      </c>
    </row>
    <row r="8" spans="1:10" x14ac:dyDescent="0.25">
      <c r="A8" s="7">
        <v>2</v>
      </c>
      <c r="B8" s="160" t="s">
        <v>11</v>
      </c>
      <c r="C8" s="160" t="s">
        <v>39</v>
      </c>
      <c r="D8" s="160">
        <v>1</v>
      </c>
      <c r="E8" s="29">
        <v>20</v>
      </c>
      <c r="F8" s="31">
        <f>E8/35</f>
        <v>0.5714285714285714</v>
      </c>
      <c r="G8" s="7">
        <v>18</v>
      </c>
      <c r="H8" s="34">
        <f>D8*F8*G8</f>
        <v>10.285714285714285</v>
      </c>
      <c r="I8" s="9">
        <f>2*1</f>
        <v>2</v>
      </c>
      <c r="J8" s="23">
        <f t="shared" ref="J8:J11" si="0">H8+I8</f>
        <v>12.285714285714285</v>
      </c>
    </row>
    <row r="9" spans="1:10" x14ac:dyDescent="0.25">
      <c r="A9" s="7">
        <v>3</v>
      </c>
      <c r="B9" s="160" t="s">
        <v>42</v>
      </c>
      <c r="C9" s="160"/>
      <c r="D9" s="160">
        <v>1</v>
      </c>
      <c r="E9" s="29">
        <v>20</v>
      </c>
      <c r="F9" s="31">
        <f>E9/35</f>
        <v>0.5714285714285714</v>
      </c>
      <c r="G9" s="7">
        <v>13</v>
      </c>
      <c r="H9" s="34">
        <f>D9*F9*G9</f>
        <v>7.4285714285714279</v>
      </c>
      <c r="I9" s="9">
        <v>0</v>
      </c>
      <c r="J9" s="23">
        <f t="shared" si="0"/>
        <v>7.4285714285714279</v>
      </c>
    </row>
    <row r="10" spans="1:10" x14ac:dyDescent="0.25">
      <c r="A10" s="7">
        <v>4</v>
      </c>
      <c r="B10" s="10" t="s">
        <v>13</v>
      </c>
      <c r="C10" s="7"/>
      <c r="D10" s="29">
        <v>2</v>
      </c>
      <c r="E10" s="29">
        <v>20</v>
      </c>
      <c r="F10" s="31">
        <f>E10/35</f>
        <v>0.5714285714285714</v>
      </c>
      <c r="G10" s="7">
        <v>13</v>
      </c>
      <c r="H10" s="34">
        <f>D10*F10*G10</f>
        <v>14.857142857142856</v>
      </c>
      <c r="I10" s="9">
        <v>0</v>
      </c>
      <c r="J10" s="23">
        <f t="shared" si="0"/>
        <v>14.857142857142856</v>
      </c>
    </row>
    <row r="11" spans="1:10" x14ac:dyDescent="0.25">
      <c r="A11" s="11">
        <v>5</v>
      </c>
      <c r="B11" s="10" t="s">
        <v>13</v>
      </c>
      <c r="C11" s="10"/>
      <c r="D11" s="10">
        <v>3</v>
      </c>
      <c r="E11" s="10">
        <v>40</v>
      </c>
      <c r="F11" s="135">
        <f>E11/40</f>
        <v>1</v>
      </c>
      <c r="G11" s="10">
        <v>13</v>
      </c>
      <c r="H11" s="13">
        <f>D11*F11*G11</f>
        <v>39</v>
      </c>
      <c r="I11" s="9">
        <f>2*3</f>
        <v>6</v>
      </c>
      <c r="J11" s="23">
        <f t="shared" si="0"/>
        <v>45</v>
      </c>
    </row>
    <row r="12" spans="1:10" x14ac:dyDescent="0.25">
      <c r="A12" s="7"/>
      <c r="B12" s="176" t="s">
        <v>14</v>
      </c>
      <c r="C12" s="176"/>
      <c r="D12" s="176"/>
      <c r="E12" s="176"/>
      <c r="F12" s="176"/>
      <c r="G12" s="176"/>
      <c r="H12" s="82">
        <f>SUM(H7:H11)</f>
        <v>83</v>
      </c>
      <c r="I12" s="9"/>
      <c r="J12" s="114">
        <f>SUM(J7:J11)</f>
        <v>93</v>
      </c>
    </row>
    <row r="13" spans="1:10" x14ac:dyDescent="0.25">
      <c r="A13" s="18"/>
      <c r="B13" s="80" t="s">
        <v>15</v>
      </c>
      <c r="C13" s="18" t="s">
        <v>90</v>
      </c>
      <c r="D13" s="18"/>
      <c r="F13" s="18"/>
      <c r="G13" s="18"/>
      <c r="H13" s="18"/>
    </row>
    <row r="14" spans="1:10" x14ac:dyDescent="0.25">
      <c r="A14" s="18"/>
      <c r="B14" s="80"/>
      <c r="C14" s="18"/>
      <c r="D14" s="18"/>
      <c r="F14" s="18"/>
      <c r="G14" s="18"/>
      <c r="H14" s="18"/>
    </row>
    <row r="15" spans="1:10" x14ac:dyDescent="0.25">
      <c r="D15" s="19"/>
      <c r="E15" s="25"/>
      <c r="F15" s="81"/>
    </row>
    <row r="18" spans="1:2" x14ac:dyDescent="0.25">
      <c r="B18" t="s">
        <v>25</v>
      </c>
    </row>
    <row r="19" spans="1:2" x14ac:dyDescent="0.25">
      <c r="A19" t="s">
        <v>18</v>
      </c>
    </row>
    <row r="20" spans="1:2" x14ac:dyDescent="0.25">
      <c r="A20" s="187" t="s">
        <v>89</v>
      </c>
      <c r="B20" s="187"/>
    </row>
  </sheetData>
  <mergeCells count="2">
    <mergeCell ref="B12:G12"/>
    <mergeCell ref="A20:B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4"/>
  <sheetViews>
    <sheetView workbookViewId="0">
      <selection activeCell="L11" sqref="L11"/>
    </sheetView>
  </sheetViews>
  <sheetFormatPr defaultRowHeight="15" x14ac:dyDescent="0.25"/>
  <cols>
    <col min="1" max="1" width="5.28515625" customWidth="1"/>
    <col min="2" max="2" width="14.42578125" customWidth="1"/>
    <col min="3" max="3" width="9.28515625" customWidth="1"/>
    <col min="4" max="4" width="4.5703125" customWidth="1"/>
    <col min="5" max="5" width="10.7109375" customWidth="1"/>
    <col min="6" max="6" width="23.42578125" customWidth="1"/>
    <col min="7" max="7" width="7.5703125" customWidth="1"/>
    <col min="8" max="8" width="9.5703125" customWidth="1"/>
    <col min="9" max="9" width="9.140625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5" spans="1:10" x14ac:dyDescent="0.25">
      <c r="F5" s="1" t="s">
        <v>38</v>
      </c>
    </row>
    <row r="7" spans="1:10" x14ac:dyDescent="0.25">
      <c r="F7" s="74"/>
    </row>
    <row r="8" spans="1:10" ht="45" x14ac:dyDescent="0.25">
      <c r="A8" s="2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2" t="s">
        <v>8</v>
      </c>
      <c r="G8" s="3" t="s">
        <v>9</v>
      </c>
      <c r="H8" s="3" t="s">
        <v>10</v>
      </c>
      <c r="I8" s="21" t="s">
        <v>84</v>
      </c>
      <c r="J8" s="5" t="s">
        <v>20</v>
      </c>
    </row>
    <row r="9" spans="1:10" s="39" customFormat="1" ht="18.75" customHeight="1" x14ac:dyDescent="0.25">
      <c r="A9" s="47">
        <v>1</v>
      </c>
      <c r="B9" s="47"/>
      <c r="C9" s="47"/>
      <c r="D9" s="47"/>
      <c r="E9" s="56"/>
      <c r="F9" s="38"/>
      <c r="G9" s="28"/>
      <c r="H9" s="45"/>
      <c r="I9" s="46"/>
      <c r="J9" s="138"/>
    </row>
    <row r="10" spans="1:10" s="39" customFormat="1" ht="18.75" customHeight="1" x14ac:dyDescent="0.25">
      <c r="A10" s="47">
        <v>2</v>
      </c>
      <c r="B10" s="47" t="s">
        <v>13</v>
      </c>
      <c r="C10" s="47"/>
      <c r="D10" s="47">
        <v>1</v>
      </c>
      <c r="E10" s="36">
        <v>28</v>
      </c>
      <c r="F10" s="38">
        <f>E10/40</f>
        <v>0.7</v>
      </c>
      <c r="G10" s="28">
        <v>13</v>
      </c>
      <c r="H10" s="45">
        <f>D10*F10*G10</f>
        <v>9.1</v>
      </c>
      <c r="I10" s="46"/>
      <c r="J10" s="138">
        <f>H10</f>
        <v>9.1</v>
      </c>
    </row>
    <row r="11" spans="1:10" ht="18.75" customHeight="1" x14ac:dyDescent="0.25">
      <c r="A11" s="6">
        <v>3</v>
      </c>
      <c r="B11" s="6" t="s">
        <v>13</v>
      </c>
      <c r="C11" s="6"/>
      <c r="D11" s="6">
        <v>1</v>
      </c>
      <c r="E11" s="6">
        <v>52</v>
      </c>
      <c r="F11" s="6">
        <f>E11/40</f>
        <v>1.3</v>
      </c>
      <c r="G11" s="6">
        <v>13</v>
      </c>
      <c r="H11" s="8">
        <f>D11*F11*G11</f>
        <v>16.900000000000002</v>
      </c>
      <c r="I11" s="9">
        <f>2*1</f>
        <v>2</v>
      </c>
      <c r="J11" s="138">
        <f t="shared" ref="J11" si="0">H11+I11</f>
        <v>18.900000000000002</v>
      </c>
    </row>
    <row r="12" spans="1:10" ht="18" customHeight="1" x14ac:dyDescent="0.25">
      <c r="A12" s="6"/>
      <c r="B12" s="176" t="s">
        <v>14</v>
      </c>
      <c r="C12" s="176"/>
      <c r="D12" s="176"/>
      <c r="E12" s="176"/>
      <c r="F12" s="176"/>
      <c r="G12" s="176"/>
      <c r="H12" s="136">
        <f>SUM(H9:H11)</f>
        <v>26</v>
      </c>
      <c r="I12" s="9">
        <f>SUM(I9:I11)</f>
        <v>2</v>
      </c>
      <c r="J12" s="159">
        <f>SUM(J9:J11)</f>
        <v>28</v>
      </c>
    </row>
    <row r="13" spans="1:10" ht="18" customHeight="1" x14ac:dyDescent="0.25">
      <c r="B13" s="41"/>
      <c r="C13" s="41"/>
      <c r="D13" s="41"/>
      <c r="E13" s="41"/>
      <c r="F13" s="41"/>
      <c r="G13" s="41"/>
      <c r="H13" s="1"/>
    </row>
    <row r="14" spans="1:10" ht="18" customHeight="1" x14ac:dyDescent="0.25">
      <c r="B14" s="17" t="s">
        <v>15</v>
      </c>
      <c r="C14" t="s">
        <v>40</v>
      </c>
      <c r="F14" s="41"/>
      <c r="G14" s="41"/>
      <c r="H14" s="1"/>
    </row>
    <row r="15" spans="1:10" ht="18" customHeight="1" x14ac:dyDescent="0.25">
      <c r="B15" s="17"/>
      <c r="F15" s="41"/>
      <c r="G15" s="41"/>
      <c r="H15" s="1"/>
    </row>
    <row r="19" spans="2:2" x14ac:dyDescent="0.25">
      <c r="B19" s="33" t="s">
        <v>91</v>
      </c>
    </row>
    <row r="20" spans="2:2" x14ac:dyDescent="0.25">
      <c r="B20" t="s">
        <v>25</v>
      </c>
    </row>
    <row r="21" spans="2:2" x14ac:dyDescent="0.25">
      <c r="B21" t="s">
        <v>18</v>
      </c>
    </row>
    <row r="23" spans="2:2" x14ac:dyDescent="0.25">
      <c r="B23" t="s">
        <v>92</v>
      </c>
    </row>
    <row r="24" spans="2:2" x14ac:dyDescent="0.25">
      <c r="B24" t="s">
        <v>93</v>
      </c>
    </row>
  </sheetData>
  <mergeCells count="1">
    <mergeCell ref="B12:G1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1"/>
  <sheetViews>
    <sheetView workbookViewId="0">
      <selection activeCell="L10" sqref="L10"/>
    </sheetView>
  </sheetViews>
  <sheetFormatPr defaultRowHeight="15" x14ac:dyDescent="0.25"/>
  <cols>
    <col min="1" max="1" width="5.28515625" customWidth="1"/>
    <col min="2" max="2" width="14.42578125" customWidth="1"/>
    <col min="3" max="3" width="9.28515625" customWidth="1"/>
    <col min="4" max="4" width="4.5703125" customWidth="1"/>
    <col min="5" max="5" width="10.7109375" customWidth="1"/>
    <col min="6" max="6" width="23.42578125" customWidth="1"/>
    <col min="7" max="7" width="7.5703125" customWidth="1"/>
    <col min="8" max="8" width="9.5703125" customWidth="1"/>
    <col min="9" max="9" width="9.140625" customWidth="1"/>
  </cols>
  <sheetData>
    <row r="1" spans="1:11" x14ac:dyDescent="0.25">
      <c r="A1" s="1" t="s">
        <v>0</v>
      </c>
    </row>
    <row r="2" spans="1:11" x14ac:dyDescent="0.25">
      <c r="A2" s="1" t="s">
        <v>1</v>
      </c>
    </row>
    <row r="5" spans="1:11" x14ac:dyDescent="0.25">
      <c r="F5" s="1" t="s">
        <v>38</v>
      </c>
    </row>
    <row r="7" spans="1:11" x14ac:dyDescent="0.25">
      <c r="F7" s="74"/>
    </row>
    <row r="8" spans="1:11" ht="45" x14ac:dyDescent="0.25">
      <c r="A8" s="2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2" t="s">
        <v>8</v>
      </c>
      <c r="G8" s="3" t="s">
        <v>9</v>
      </c>
      <c r="H8" s="3" t="s">
        <v>10</v>
      </c>
      <c r="I8" s="21" t="s">
        <v>84</v>
      </c>
      <c r="J8" s="5" t="s">
        <v>20</v>
      </c>
    </row>
    <row r="9" spans="1:11" s="39" customFormat="1" ht="18.75" customHeight="1" x14ac:dyDescent="0.25">
      <c r="A9" s="47">
        <v>1</v>
      </c>
      <c r="B9" s="47" t="s">
        <v>11</v>
      </c>
      <c r="C9" s="47" t="s">
        <v>39</v>
      </c>
      <c r="D9" s="47">
        <v>1</v>
      </c>
      <c r="E9" s="56">
        <f>2+(5*4)</f>
        <v>22</v>
      </c>
      <c r="F9" s="38">
        <f>E9/35</f>
        <v>0.62857142857142856</v>
      </c>
      <c r="G9" s="28">
        <v>18</v>
      </c>
      <c r="H9" s="45">
        <f>D9*F9*G9</f>
        <v>11.314285714285713</v>
      </c>
      <c r="I9" s="46">
        <f>2*1</f>
        <v>2</v>
      </c>
      <c r="J9" s="138">
        <f>H9+I9</f>
        <v>13.314285714285713</v>
      </c>
      <c r="K9" s="39" t="s">
        <v>66</v>
      </c>
    </row>
    <row r="10" spans="1:11" s="39" customFormat="1" ht="18.75" customHeight="1" x14ac:dyDescent="0.25">
      <c r="A10" s="47">
        <v>2</v>
      </c>
      <c r="B10" s="47" t="s">
        <v>11</v>
      </c>
      <c r="C10" s="47" t="s">
        <v>39</v>
      </c>
      <c r="D10" s="47">
        <v>1</v>
      </c>
      <c r="E10" s="36">
        <f>2+(5*3)</f>
        <v>17</v>
      </c>
      <c r="F10" s="38">
        <f>E10/35</f>
        <v>0.48571428571428571</v>
      </c>
      <c r="G10" s="28">
        <v>18</v>
      </c>
      <c r="H10" s="45">
        <f>D10*F10*G10</f>
        <v>8.742857142857142</v>
      </c>
      <c r="I10" s="46">
        <v>2</v>
      </c>
      <c r="J10" s="138">
        <f t="shared" ref="J10:J11" si="0">H10+I10</f>
        <v>10.742857142857142</v>
      </c>
      <c r="K10" s="39" t="s">
        <v>69</v>
      </c>
    </row>
    <row r="11" spans="1:11" ht="18.75" customHeight="1" x14ac:dyDescent="0.25">
      <c r="A11" s="6">
        <v>3</v>
      </c>
      <c r="B11" s="6" t="s">
        <v>13</v>
      </c>
      <c r="C11" s="6"/>
      <c r="D11" s="6">
        <v>1</v>
      </c>
      <c r="E11" s="6">
        <v>52</v>
      </c>
      <c r="F11" s="6">
        <f>E11/40</f>
        <v>1.3</v>
      </c>
      <c r="G11" s="6">
        <v>13</v>
      </c>
      <c r="H11" s="8">
        <f>D11*F11*G11</f>
        <v>16.900000000000002</v>
      </c>
      <c r="I11" s="9">
        <f>2*1</f>
        <v>2</v>
      </c>
      <c r="J11" s="138">
        <f t="shared" si="0"/>
        <v>18.900000000000002</v>
      </c>
    </row>
    <row r="12" spans="1:11" ht="18" customHeight="1" x14ac:dyDescent="0.25">
      <c r="A12" s="6"/>
      <c r="B12" s="176" t="s">
        <v>14</v>
      </c>
      <c r="C12" s="176"/>
      <c r="D12" s="176"/>
      <c r="E12" s="176"/>
      <c r="F12" s="176"/>
      <c r="G12" s="176"/>
      <c r="H12" s="136">
        <f>SUM(H9:H11)</f>
        <v>36.957142857142856</v>
      </c>
      <c r="I12" s="9">
        <f>SUM(I9:I11)</f>
        <v>6</v>
      </c>
      <c r="J12" s="137">
        <f>SUM(J9:J11)</f>
        <v>42.957142857142856</v>
      </c>
    </row>
    <row r="13" spans="1:11" ht="18" customHeight="1" x14ac:dyDescent="0.25">
      <c r="B13" s="41"/>
      <c r="C13" s="41"/>
      <c r="D13" s="41"/>
      <c r="E13" s="41"/>
      <c r="F13" s="41"/>
      <c r="G13" s="41"/>
      <c r="H13" s="1"/>
    </row>
    <row r="14" spans="1:11" ht="18" customHeight="1" x14ac:dyDescent="0.25">
      <c r="B14" s="17" t="s">
        <v>15</v>
      </c>
      <c r="C14" t="s">
        <v>40</v>
      </c>
      <c r="F14" s="41"/>
      <c r="G14" s="41"/>
      <c r="H14" s="1"/>
    </row>
    <row r="15" spans="1:11" ht="18" customHeight="1" x14ac:dyDescent="0.25">
      <c r="B15" s="17"/>
      <c r="F15" s="41"/>
      <c r="G15" s="41"/>
      <c r="H15" s="1"/>
    </row>
    <row r="19" spans="2:2" x14ac:dyDescent="0.25">
      <c r="B19" s="33">
        <v>45092</v>
      </c>
    </row>
    <row r="20" spans="2:2" x14ac:dyDescent="0.25">
      <c r="B20" t="s">
        <v>25</v>
      </c>
    </row>
    <row r="21" spans="2:2" x14ac:dyDescent="0.25">
      <c r="B21" t="s">
        <v>18</v>
      </c>
    </row>
  </sheetData>
  <mergeCells count="1">
    <mergeCell ref="B12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20"/>
  <sheetViews>
    <sheetView workbookViewId="0">
      <selection activeCell="D11" sqref="D11"/>
    </sheetView>
  </sheetViews>
  <sheetFormatPr defaultRowHeight="15" x14ac:dyDescent="0.25"/>
  <cols>
    <col min="2" max="2" width="11" customWidth="1"/>
    <col min="8" max="8" width="11.140625" customWidth="1"/>
  </cols>
  <sheetData>
    <row r="1" spans="1:11" x14ac:dyDescent="0.25">
      <c r="A1" s="1" t="s">
        <v>0</v>
      </c>
    </row>
    <row r="2" spans="1:11" x14ac:dyDescent="0.25">
      <c r="A2" s="1" t="s">
        <v>1</v>
      </c>
    </row>
    <row r="5" spans="1:11" x14ac:dyDescent="0.25">
      <c r="F5" s="1" t="s">
        <v>60</v>
      </c>
    </row>
    <row r="6" spans="1:11" x14ac:dyDescent="0.25">
      <c r="B6" s="18"/>
      <c r="G6" t="s">
        <v>61</v>
      </c>
    </row>
    <row r="7" spans="1:11" ht="120" x14ac:dyDescent="0.25">
      <c r="A7" s="143" t="s">
        <v>3</v>
      </c>
      <c r="B7" s="144" t="s">
        <v>4</v>
      </c>
      <c r="C7" s="144" t="s">
        <v>5</v>
      </c>
      <c r="D7" s="144" t="s">
        <v>6</v>
      </c>
      <c r="E7" s="144" t="s">
        <v>7</v>
      </c>
      <c r="F7" s="143" t="s">
        <v>8</v>
      </c>
      <c r="G7" s="145" t="s">
        <v>9</v>
      </c>
      <c r="H7" s="146" t="s">
        <v>10</v>
      </c>
      <c r="I7" s="50" t="s">
        <v>84</v>
      </c>
      <c r="J7" s="51" t="s">
        <v>20</v>
      </c>
    </row>
    <row r="8" spans="1:11" x14ac:dyDescent="0.25">
      <c r="A8" s="90">
        <v>1</v>
      </c>
      <c r="B8" s="142" t="s">
        <v>11</v>
      </c>
      <c r="C8" s="142" t="s">
        <v>34</v>
      </c>
      <c r="D8" s="90">
        <v>1</v>
      </c>
      <c r="E8" s="90">
        <v>40</v>
      </c>
      <c r="F8" s="127">
        <f>E8/35</f>
        <v>1.1428571428571428</v>
      </c>
      <c r="G8" s="90">
        <v>20</v>
      </c>
      <c r="H8" s="139">
        <f t="shared" ref="H8:H13" si="0">D8*F8*G8</f>
        <v>22.857142857142854</v>
      </c>
      <c r="I8" s="93">
        <f>2*1</f>
        <v>2</v>
      </c>
      <c r="J8" s="140">
        <f>H8+I8</f>
        <v>24.857142857142854</v>
      </c>
      <c r="K8" s="141"/>
    </row>
    <row r="9" spans="1:11" x14ac:dyDescent="0.25">
      <c r="A9" s="91">
        <v>2</v>
      </c>
      <c r="B9" s="147" t="s">
        <v>22</v>
      </c>
      <c r="C9" s="147"/>
      <c r="D9" s="147">
        <v>1</v>
      </c>
      <c r="E9" s="91">
        <v>20</v>
      </c>
      <c r="F9" s="127">
        <f>E9/35</f>
        <v>0.5714285714285714</v>
      </c>
      <c r="G9" s="91">
        <v>13</v>
      </c>
      <c r="H9" s="139">
        <f t="shared" si="0"/>
        <v>7.4285714285714279</v>
      </c>
      <c r="I9" s="93">
        <f>2*1</f>
        <v>2</v>
      </c>
      <c r="J9" s="140">
        <f t="shared" ref="J9:J13" si="1">H9+I9</f>
        <v>9.428571428571427</v>
      </c>
      <c r="K9" s="141"/>
    </row>
    <row r="10" spans="1:11" x14ac:dyDescent="0.25">
      <c r="A10" s="90">
        <v>3</v>
      </c>
      <c r="B10" s="148" t="s">
        <v>13</v>
      </c>
      <c r="C10" s="149"/>
      <c r="D10" s="149">
        <v>2</v>
      </c>
      <c r="E10" s="149">
        <v>40</v>
      </c>
      <c r="F10" s="90">
        <f t="shared" ref="F10:F13" si="2">E10/40</f>
        <v>1</v>
      </c>
      <c r="G10" s="90">
        <v>13</v>
      </c>
      <c r="H10" s="90">
        <f t="shared" si="0"/>
        <v>26</v>
      </c>
      <c r="I10" s="93">
        <f>2*2</f>
        <v>4</v>
      </c>
      <c r="J10" s="140">
        <f t="shared" si="1"/>
        <v>30</v>
      </c>
      <c r="K10" s="141" t="s">
        <v>62</v>
      </c>
    </row>
    <row r="11" spans="1:11" x14ac:dyDescent="0.25">
      <c r="A11" s="90">
        <v>4</v>
      </c>
      <c r="B11" s="149" t="s">
        <v>13</v>
      </c>
      <c r="C11" s="90"/>
      <c r="D11" s="150">
        <v>8</v>
      </c>
      <c r="E11" s="150">
        <v>20</v>
      </c>
      <c r="F11" s="90">
        <f t="shared" si="2"/>
        <v>0.5</v>
      </c>
      <c r="G11" s="90">
        <v>13</v>
      </c>
      <c r="H11" s="90">
        <f t="shared" si="0"/>
        <v>52</v>
      </c>
      <c r="I11" s="93">
        <v>8</v>
      </c>
      <c r="J11" s="140">
        <f t="shared" si="1"/>
        <v>60</v>
      </c>
      <c r="K11" s="141" t="s">
        <v>70</v>
      </c>
    </row>
    <row r="12" spans="1:11" x14ac:dyDescent="0.25">
      <c r="A12" s="90">
        <v>5</v>
      </c>
      <c r="B12" s="149" t="s">
        <v>13</v>
      </c>
      <c r="C12" s="90"/>
      <c r="D12" s="149">
        <v>1</v>
      </c>
      <c r="E12" s="149">
        <v>49</v>
      </c>
      <c r="F12" s="90">
        <f t="shared" si="2"/>
        <v>1.2250000000000001</v>
      </c>
      <c r="G12" s="90">
        <v>13</v>
      </c>
      <c r="H12" s="90">
        <f t="shared" si="0"/>
        <v>15.925000000000001</v>
      </c>
      <c r="I12" s="93">
        <f>2*0</f>
        <v>0</v>
      </c>
      <c r="J12" s="140">
        <f t="shared" si="1"/>
        <v>15.925000000000001</v>
      </c>
      <c r="K12" s="141" t="s">
        <v>63</v>
      </c>
    </row>
    <row r="13" spans="1:11" x14ac:dyDescent="0.25">
      <c r="A13" s="142">
        <v>6</v>
      </c>
      <c r="B13" s="150" t="str">
        <f>B11</f>
        <v>Asistent</v>
      </c>
      <c r="C13" s="142"/>
      <c r="D13" s="150">
        <v>2</v>
      </c>
      <c r="E13" s="150">
        <v>60</v>
      </c>
      <c r="F13" s="142">
        <f t="shared" si="2"/>
        <v>1.5</v>
      </c>
      <c r="G13" s="142">
        <v>13</v>
      </c>
      <c r="H13" s="142">
        <f t="shared" si="0"/>
        <v>39</v>
      </c>
      <c r="I13" s="93">
        <f>2*0</f>
        <v>0</v>
      </c>
      <c r="J13" s="140">
        <f t="shared" si="1"/>
        <v>39</v>
      </c>
      <c r="K13" s="141" t="s">
        <v>64</v>
      </c>
    </row>
    <row r="14" spans="1:11" x14ac:dyDescent="0.25">
      <c r="A14" s="90"/>
      <c r="B14" s="188" t="s">
        <v>14</v>
      </c>
      <c r="C14" s="188"/>
      <c r="D14" s="188"/>
      <c r="E14" s="188"/>
      <c r="F14" s="188"/>
      <c r="G14" s="188"/>
      <c r="H14" s="120">
        <f>SUM(H8:H13)</f>
        <v>163.21071428571429</v>
      </c>
      <c r="I14" s="93">
        <f>SUM(I8:I13)</f>
        <v>16</v>
      </c>
      <c r="J14" s="151">
        <f>SUM(J8:J13)</f>
        <v>179.21071428571429</v>
      </c>
      <c r="K14" s="141"/>
    </row>
    <row r="15" spans="1:11" x14ac:dyDescent="0.25">
      <c r="A15" s="102"/>
      <c r="B15" s="102"/>
      <c r="C15" s="102"/>
      <c r="D15" s="102"/>
      <c r="E15" s="102"/>
      <c r="F15" s="102"/>
      <c r="G15" s="102"/>
      <c r="H15" s="102"/>
    </row>
    <row r="16" spans="1:11" x14ac:dyDescent="0.25">
      <c r="A16" s="102"/>
      <c r="B16" s="116" t="s">
        <v>15</v>
      </c>
      <c r="C16" s="117" t="s">
        <v>65</v>
      </c>
      <c r="D16" s="39"/>
      <c r="E16" s="39"/>
      <c r="F16" s="39"/>
      <c r="H16" s="24"/>
    </row>
    <row r="18" spans="2:2" x14ac:dyDescent="0.25">
      <c r="B18" t="s">
        <v>25</v>
      </c>
    </row>
    <row r="19" spans="2:2" x14ac:dyDescent="0.25">
      <c r="B19" t="s">
        <v>18</v>
      </c>
    </row>
    <row r="20" spans="2:2" x14ac:dyDescent="0.25">
      <c r="B20" s="33">
        <v>45092</v>
      </c>
    </row>
  </sheetData>
  <mergeCells count="1">
    <mergeCell ref="B14:G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3"/>
  <sheetViews>
    <sheetView workbookViewId="0">
      <selection activeCell="H21" sqref="H21:H22"/>
    </sheetView>
  </sheetViews>
  <sheetFormatPr defaultRowHeight="15" x14ac:dyDescent="0.25"/>
  <cols>
    <col min="1" max="1" width="10.140625" bestFit="1" customWidth="1"/>
    <col min="8" max="8" width="14.140625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F3" s="1" t="s">
        <v>56</v>
      </c>
    </row>
    <row r="4" spans="1:10" x14ac:dyDescent="0.25">
      <c r="F4" s="1"/>
    </row>
    <row r="5" spans="1:10" ht="84" x14ac:dyDescent="0.25">
      <c r="A5" s="95" t="s">
        <v>3</v>
      </c>
      <c r="B5" s="96" t="s">
        <v>4</v>
      </c>
      <c r="C5" s="96" t="s">
        <v>5</v>
      </c>
      <c r="D5" s="96" t="s">
        <v>6</v>
      </c>
      <c r="E5" s="95" t="s">
        <v>7</v>
      </c>
      <c r="F5" s="95" t="s">
        <v>8</v>
      </c>
      <c r="G5" s="96" t="s">
        <v>9</v>
      </c>
      <c r="H5" s="96" t="s">
        <v>10</v>
      </c>
      <c r="I5" s="21" t="s">
        <v>86</v>
      </c>
      <c r="J5" s="5" t="s">
        <v>20</v>
      </c>
    </row>
    <row r="6" spans="1:10" x14ac:dyDescent="0.25">
      <c r="A6" s="97">
        <v>1</v>
      </c>
      <c r="B6" s="98" t="s">
        <v>11</v>
      </c>
      <c r="C6" s="98" t="s">
        <v>34</v>
      </c>
      <c r="D6" s="99">
        <v>1</v>
      </c>
      <c r="E6" s="99">
        <v>25</v>
      </c>
      <c r="F6" s="98">
        <f>E6/35</f>
        <v>0.7142857142857143</v>
      </c>
      <c r="G6" s="98">
        <v>20</v>
      </c>
      <c r="H6" s="22">
        <f t="shared" ref="H6:H14" si="0">D6*F6*G6</f>
        <v>14.285714285714286</v>
      </c>
      <c r="I6" s="9">
        <v>0</v>
      </c>
      <c r="J6" s="23">
        <f>H6+I6</f>
        <v>14.285714285714286</v>
      </c>
    </row>
    <row r="7" spans="1:10" x14ac:dyDescent="0.25">
      <c r="A7" s="97">
        <v>2</v>
      </c>
      <c r="B7" s="98" t="s">
        <v>11</v>
      </c>
      <c r="C7" s="98" t="s">
        <v>34</v>
      </c>
      <c r="D7" s="100">
        <v>1</v>
      </c>
      <c r="E7" s="100">
        <v>17.5</v>
      </c>
      <c r="F7" s="98">
        <f>E7/35</f>
        <v>0.5</v>
      </c>
      <c r="G7" s="98">
        <v>20</v>
      </c>
      <c r="H7" s="22">
        <f t="shared" si="0"/>
        <v>10</v>
      </c>
      <c r="I7" s="9">
        <v>2</v>
      </c>
      <c r="J7" s="23">
        <f t="shared" ref="J7:J14" si="1">H7+I7</f>
        <v>12</v>
      </c>
    </row>
    <row r="8" spans="1:10" x14ac:dyDescent="0.25">
      <c r="A8" s="101">
        <v>3</v>
      </c>
      <c r="B8" s="35" t="s">
        <v>11</v>
      </c>
      <c r="C8" s="35" t="s">
        <v>39</v>
      </c>
      <c r="D8" s="56">
        <v>1</v>
      </c>
      <c r="E8" s="56">
        <v>20</v>
      </c>
      <c r="F8" s="55">
        <f>E8/35</f>
        <v>0.5714285714285714</v>
      </c>
      <c r="G8" s="35">
        <v>18</v>
      </c>
      <c r="H8" s="106">
        <f t="shared" si="0"/>
        <v>10.285714285714285</v>
      </c>
      <c r="I8" s="154">
        <v>2</v>
      </c>
      <c r="J8" s="23">
        <f t="shared" si="1"/>
        <v>12.285714285714285</v>
      </c>
    </row>
    <row r="9" spans="1:10" x14ac:dyDescent="0.25">
      <c r="A9" s="97">
        <v>4</v>
      </c>
      <c r="B9" s="6" t="s">
        <v>57</v>
      </c>
      <c r="C9" s="6"/>
      <c r="D9" s="37">
        <v>2</v>
      </c>
      <c r="E9" s="37">
        <f>4*7</f>
        <v>28</v>
      </c>
      <c r="F9" s="6">
        <f>E9/35</f>
        <v>0.8</v>
      </c>
      <c r="G9" s="6">
        <v>13</v>
      </c>
      <c r="H9" s="8">
        <f t="shared" si="0"/>
        <v>20.8</v>
      </c>
      <c r="I9" s="9">
        <v>0</v>
      </c>
      <c r="J9" s="23">
        <f t="shared" si="1"/>
        <v>20.8</v>
      </c>
    </row>
    <row r="10" spans="1:10" x14ac:dyDescent="0.25">
      <c r="A10" s="97">
        <v>5</v>
      </c>
      <c r="B10" s="7" t="s">
        <v>13</v>
      </c>
      <c r="C10" s="7"/>
      <c r="D10" s="103">
        <v>2</v>
      </c>
      <c r="E10" s="103">
        <f>8*7</f>
        <v>56</v>
      </c>
      <c r="F10" s="7">
        <f>E10/40</f>
        <v>1.4</v>
      </c>
      <c r="G10" s="7">
        <v>13</v>
      </c>
      <c r="H10" s="8">
        <f t="shared" si="0"/>
        <v>36.4</v>
      </c>
      <c r="I10" s="9">
        <v>0</v>
      </c>
      <c r="J10" s="23">
        <f t="shared" si="1"/>
        <v>36.4</v>
      </c>
    </row>
    <row r="11" spans="1:10" x14ac:dyDescent="0.25">
      <c r="A11" s="101">
        <v>6</v>
      </c>
      <c r="B11" s="7" t="s">
        <v>13</v>
      </c>
      <c r="C11" s="7"/>
      <c r="D11" s="103">
        <v>2</v>
      </c>
      <c r="E11" s="103">
        <v>40</v>
      </c>
      <c r="F11" s="7">
        <f>E11/40</f>
        <v>1</v>
      </c>
      <c r="G11" s="7">
        <v>13</v>
      </c>
      <c r="H11" s="8">
        <f t="shared" si="0"/>
        <v>26</v>
      </c>
      <c r="I11" s="9">
        <v>2</v>
      </c>
      <c r="J11" s="23">
        <f t="shared" si="1"/>
        <v>28</v>
      </c>
    </row>
    <row r="12" spans="1:10" x14ac:dyDescent="0.25">
      <c r="A12" s="97">
        <v>7</v>
      </c>
      <c r="B12" s="30" t="s">
        <v>13</v>
      </c>
      <c r="C12" s="30"/>
      <c r="D12" s="103">
        <v>4</v>
      </c>
      <c r="E12" s="103">
        <f>4*7</f>
        <v>28</v>
      </c>
      <c r="F12" s="30">
        <f>E12/40</f>
        <v>0.7</v>
      </c>
      <c r="G12" s="30">
        <v>13</v>
      </c>
      <c r="H12" s="45">
        <f t="shared" si="0"/>
        <v>36.4</v>
      </c>
      <c r="I12" s="9">
        <v>0</v>
      </c>
      <c r="J12" s="23">
        <f t="shared" si="1"/>
        <v>36.4</v>
      </c>
    </row>
    <row r="13" spans="1:10" x14ac:dyDescent="0.25">
      <c r="A13" s="97">
        <v>8</v>
      </c>
      <c r="B13" s="30" t="s">
        <v>13</v>
      </c>
      <c r="C13" s="30"/>
      <c r="D13" s="103">
        <v>4</v>
      </c>
      <c r="E13" s="103">
        <v>20</v>
      </c>
      <c r="F13" s="30">
        <f>E13/40</f>
        <v>0.5</v>
      </c>
      <c r="G13" s="30">
        <v>13</v>
      </c>
      <c r="H13" s="45">
        <f t="shared" si="0"/>
        <v>26</v>
      </c>
      <c r="I13" s="9">
        <v>6</v>
      </c>
      <c r="J13" s="23">
        <f t="shared" si="1"/>
        <v>32</v>
      </c>
    </row>
    <row r="14" spans="1:10" x14ac:dyDescent="0.25">
      <c r="A14" s="101">
        <v>9</v>
      </c>
      <c r="B14" s="7" t="s">
        <v>13</v>
      </c>
      <c r="C14" s="7"/>
      <c r="D14" s="103">
        <v>1</v>
      </c>
      <c r="E14" s="103">
        <v>10</v>
      </c>
      <c r="F14" s="7">
        <f>E14/40</f>
        <v>0.25</v>
      </c>
      <c r="G14" s="7">
        <v>13</v>
      </c>
      <c r="H14" s="152">
        <f t="shared" si="0"/>
        <v>3.25</v>
      </c>
      <c r="I14" s="67">
        <v>2</v>
      </c>
      <c r="J14" s="23">
        <f t="shared" si="1"/>
        <v>5.25</v>
      </c>
    </row>
    <row r="15" spans="1:10" x14ac:dyDescent="0.25">
      <c r="A15" s="6"/>
      <c r="B15" s="176" t="s">
        <v>14</v>
      </c>
      <c r="C15" s="176"/>
      <c r="D15" s="176"/>
      <c r="E15" s="176"/>
      <c r="F15" s="176"/>
      <c r="G15" s="177"/>
      <c r="H15" s="153">
        <f>SUM(H6:H14)</f>
        <v>183.42142857142858</v>
      </c>
      <c r="I15" s="9">
        <f>SUM(I6:I14)</f>
        <v>14</v>
      </c>
      <c r="J15" s="131">
        <f>SUM(J6:J14)</f>
        <v>197.42142857142858</v>
      </c>
    </row>
    <row r="16" spans="1:10" x14ac:dyDescent="0.25">
      <c r="B16" s="41"/>
      <c r="C16" s="41"/>
      <c r="D16" s="41"/>
      <c r="E16" s="41"/>
      <c r="F16" s="41"/>
      <c r="G16" s="41"/>
      <c r="H16" s="42"/>
      <c r="I16" s="24"/>
    </row>
    <row r="17" spans="1:8" x14ac:dyDescent="0.25">
      <c r="B17" s="155" t="s">
        <v>87</v>
      </c>
      <c r="C17" s="17"/>
      <c r="D17" s="18"/>
      <c r="H17" s="42"/>
    </row>
    <row r="20" spans="1:8" x14ac:dyDescent="0.25">
      <c r="C20" s="17"/>
      <c r="D20" s="104"/>
    </row>
    <row r="21" spans="1:8" x14ac:dyDescent="0.25">
      <c r="C21" s="17"/>
      <c r="D21" s="104"/>
      <c r="E21" s="15"/>
      <c r="H21" s="39" t="s">
        <v>25</v>
      </c>
    </row>
    <row r="22" spans="1:8" x14ac:dyDescent="0.25">
      <c r="C22" s="19"/>
      <c r="D22" s="15"/>
      <c r="E22" s="105"/>
      <c r="H22" s="39" t="s">
        <v>18</v>
      </c>
    </row>
    <row r="23" spans="1:8" x14ac:dyDescent="0.25">
      <c r="A23" s="20">
        <v>45103</v>
      </c>
      <c r="H23" s="33"/>
    </row>
  </sheetData>
  <mergeCells count="1">
    <mergeCell ref="B15:G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29"/>
  <sheetViews>
    <sheetView topLeftCell="A7" workbookViewId="0">
      <selection activeCell="G22" sqref="G22"/>
    </sheetView>
  </sheetViews>
  <sheetFormatPr defaultRowHeight="15" x14ac:dyDescent="0.25"/>
  <cols>
    <col min="1" max="1" width="10.140625" bestFit="1" customWidth="1"/>
    <col min="2" max="2" width="9.140625" customWidth="1"/>
    <col min="9" max="9" width="10.140625" bestFit="1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"/>
    </row>
    <row r="4" spans="1:10" x14ac:dyDescent="0.25">
      <c r="A4" s="1"/>
      <c r="D4" s="87" t="s">
        <v>58</v>
      </c>
    </row>
    <row r="7" spans="1:10" ht="84" x14ac:dyDescent="0.25">
      <c r="A7" s="95" t="s">
        <v>3</v>
      </c>
      <c r="B7" s="96" t="s">
        <v>4</v>
      </c>
      <c r="C7" s="96" t="s">
        <v>5</v>
      </c>
      <c r="D7" s="96" t="s">
        <v>6</v>
      </c>
      <c r="E7" s="96" t="s">
        <v>7</v>
      </c>
      <c r="F7" s="95" t="s">
        <v>8</v>
      </c>
      <c r="G7" s="96" t="s">
        <v>9</v>
      </c>
      <c r="H7" s="96" t="s">
        <v>10</v>
      </c>
      <c r="I7" s="21" t="s">
        <v>84</v>
      </c>
      <c r="J7" s="5" t="s">
        <v>20</v>
      </c>
    </row>
    <row r="8" spans="1:10" x14ac:dyDescent="0.25">
      <c r="A8" s="6">
        <v>1</v>
      </c>
      <c r="B8" s="6" t="s">
        <v>11</v>
      </c>
      <c r="C8" s="6" t="s">
        <v>39</v>
      </c>
      <c r="D8" s="6">
        <v>1</v>
      </c>
      <c r="E8" s="28">
        <v>36</v>
      </c>
      <c r="F8" s="118">
        <f>E8/35</f>
        <v>1.0285714285714285</v>
      </c>
      <c r="G8" s="6">
        <v>18</v>
      </c>
      <c r="H8" s="107">
        <f>D8*F8*G8</f>
        <v>18.514285714285712</v>
      </c>
      <c r="I8" s="9">
        <v>0</v>
      </c>
      <c r="J8" s="119">
        <f>H8+I8</f>
        <v>18.514285714285712</v>
      </c>
    </row>
    <row r="9" spans="1:10" x14ac:dyDescent="0.25">
      <c r="A9" s="6">
        <v>2</v>
      </c>
      <c r="B9" s="6" t="s">
        <v>13</v>
      </c>
      <c r="C9" s="6"/>
      <c r="D9" s="113">
        <v>1</v>
      </c>
      <c r="E9" s="47">
        <f>8*7</f>
        <v>56</v>
      </c>
      <c r="F9" s="35">
        <f>E9/40</f>
        <v>1.4</v>
      </c>
      <c r="G9" s="35">
        <v>13</v>
      </c>
      <c r="H9" s="108">
        <f>D9*F9*G9</f>
        <v>18.2</v>
      </c>
      <c r="I9" s="9">
        <v>0</v>
      </c>
      <c r="J9" s="119">
        <f t="shared" ref="J9:J12" si="0">H9+I9</f>
        <v>18.2</v>
      </c>
    </row>
    <row r="10" spans="1:10" x14ac:dyDescent="0.25">
      <c r="A10" s="7">
        <v>3</v>
      </c>
      <c r="B10" s="6" t="s">
        <v>13</v>
      </c>
      <c r="C10" s="7"/>
      <c r="D10" s="29">
        <v>1</v>
      </c>
      <c r="E10" s="53">
        <v>40</v>
      </c>
      <c r="F10" s="10">
        <f>E10/40</f>
        <v>1</v>
      </c>
      <c r="G10" s="10">
        <v>13</v>
      </c>
      <c r="H10" s="109">
        <f>D10*F10*G10</f>
        <v>13</v>
      </c>
      <c r="I10" s="154">
        <f>2*1</f>
        <v>2</v>
      </c>
      <c r="J10" s="119">
        <f t="shared" si="0"/>
        <v>15</v>
      </c>
    </row>
    <row r="11" spans="1:10" x14ac:dyDescent="0.25">
      <c r="A11" s="7">
        <v>4</v>
      </c>
      <c r="B11" s="6" t="s">
        <v>13</v>
      </c>
      <c r="C11" s="7"/>
      <c r="D11" s="29">
        <v>1</v>
      </c>
      <c r="E11" s="30">
        <v>20</v>
      </c>
      <c r="F11" s="7">
        <f>E11/40</f>
        <v>0.5</v>
      </c>
      <c r="G11" s="7">
        <v>13</v>
      </c>
      <c r="H11" s="110">
        <f>D11*F11*G11</f>
        <v>6.5</v>
      </c>
      <c r="I11" s="9">
        <v>0</v>
      </c>
      <c r="J11" s="119">
        <f t="shared" si="0"/>
        <v>6.5</v>
      </c>
    </row>
    <row r="12" spans="1:10" x14ac:dyDescent="0.25">
      <c r="A12" s="6">
        <v>5</v>
      </c>
      <c r="B12" s="7" t="s">
        <v>29</v>
      </c>
      <c r="C12" s="7"/>
      <c r="D12" s="7">
        <v>1</v>
      </c>
      <c r="E12" s="30">
        <f>5*7</f>
        <v>35</v>
      </c>
      <c r="F12" s="6">
        <f>E12/35</f>
        <v>1</v>
      </c>
      <c r="G12" s="6">
        <v>13</v>
      </c>
      <c r="H12" s="157">
        <f>D12*F12*G12</f>
        <v>13</v>
      </c>
      <c r="I12" s="9">
        <v>0</v>
      </c>
      <c r="J12" s="119">
        <f t="shared" si="0"/>
        <v>13</v>
      </c>
    </row>
    <row r="13" spans="1:10" x14ac:dyDescent="0.25">
      <c r="A13" s="6"/>
      <c r="B13" s="176" t="s">
        <v>14</v>
      </c>
      <c r="C13" s="176"/>
      <c r="D13" s="176"/>
      <c r="E13" s="176"/>
      <c r="F13" s="176"/>
      <c r="G13" s="177"/>
      <c r="H13" s="158">
        <f>SUM(H8:H12)</f>
        <v>69.214285714285708</v>
      </c>
      <c r="I13" s="9">
        <f>SUM(I8:I12)</f>
        <v>2</v>
      </c>
      <c r="J13" s="156">
        <f>SUM(J8:J12)</f>
        <v>71.214285714285708</v>
      </c>
    </row>
    <row r="15" spans="1:10" x14ac:dyDescent="0.25">
      <c r="C15" s="17"/>
    </row>
    <row r="17" spans="1:9" x14ac:dyDescent="0.25">
      <c r="A17" s="48"/>
      <c r="B17" s="48" t="s">
        <v>59</v>
      </c>
      <c r="C17" s="48" t="s">
        <v>88</v>
      </c>
      <c r="D17" s="48"/>
      <c r="E17" s="48"/>
      <c r="F17" s="48"/>
      <c r="G17" s="48"/>
      <c r="H17" s="48"/>
    </row>
    <row r="18" spans="1:9" x14ac:dyDescent="0.25">
      <c r="A18" s="48"/>
      <c r="B18" s="48"/>
      <c r="C18" s="48"/>
      <c r="D18" s="48"/>
      <c r="E18" s="48"/>
      <c r="F18" s="48"/>
      <c r="G18" s="48"/>
      <c r="H18" s="48"/>
    </row>
    <row r="19" spans="1:9" x14ac:dyDescent="0.25">
      <c r="I19" s="39" t="s">
        <v>25</v>
      </c>
    </row>
    <row r="20" spans="1:9" x14ac:dyDescent="0.25">
      <c r="D20" s="111"/>
      <c r="E20" s="112"/>
      <c r="F20" s="112"/>
      <c r="G20" s="112"/>
      <c r="H20" s="112"/>
      <c r="I20" s="39" t="s">
        <v>18</v>
      </c>
    </row>
    <row r="21" spans="1:9" x14ac:dyDescent="0.25">
      <c r="I21" s="20">
        <v>45092</v>
      </c>
    </row>
    <row r="22" spans="1:9" x14ac:dyDescent="0.25">
      <c r="A22" s="102"/>
      <c r="B22" s="102"/>
      <c r="C22" s="102"/>
      <c r="D22" s="102"/>
      <c r="E22" s="102"/>
      <c r="F22" s="102"/>
      <c r="G22" s="102"/>
      <c r="H22" s="102"/>
      <c r="I22" s="102"/>
    </row>
    <row r="23" spans="1:9" x14ac:dyDescent="0.25">
      <c r="A23" s="33"/>
      <c r="C23" s="102"/>
      <c r="D23" s="102"/>
      <c r="E23" s="102"/>
      <c r="F23" s="102"/>
      <c r="G23" s="102"/>
      <c r="H23" s="102"/>
      <c r="I23" s="102"/>
    </row>
    <row r="29" spans="1:9" x14ac:dyDescent="0.25">
      <c r="H29" s="18"/>
    </row>
  </sheetData>
  <mergeCells count="1">
    <mergeCell ref="B13:G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zoomScaleNormal="100" workbookViewId="0">
      <selection activeCell="E23" sqref="E23"/>
    </sheetView>
  </sheetViews>
  <sheetFormatPr defaultRowHeight="15" x14ac:dyDescent="0.25"/>
  <cols>
    <col min="2" max="2" width="16.7109375" customWidth="1"/>
    <col min="3" max="3" width="17.85546875" customWidth="1"/>
    <col min="4" max="4" width="15.5703125" customWidth="1"/>
    <col min="5" max="5" width="12.7109375" customWidth="1"/>
    <col min="6" max="6" width="12.28515625" customWidth="1"/>
  </cols>
  <sheetData>
    <row r="1" spans="1:6" x14ac:dyDescent="0.25">
      <c r="A1" s="15" t="s">
        <v>43</v>
      </c>
    </row>
    <row r="2" spans="1:6" x14ac:dyDescent="0.25">
      <c r="A2" s="83" t="s">
        <v>1</v>
      </c>
      <c r="B2" s="84"/>
      <c r="C2" s="84"/>
    </row>
    <row r="3" spans="1:6" x14ac:dyDescent="0.25">
      <c r="A3" s="85"/>
    </row>
    <row r="4" spans="1:6" x14ac:dyDescent="0.25">
      <c r="A4" s="85"/>
      <c r="B4" s="86" t="s">
        <v>80</v>
      </c>
    </row>
    <row r="5" spans="1:6" x14ac:dyDescent="0.25">
      <c r="A5" s="85"/>
      <c r="B5" s="87"/>
      <c r="C5" s="15"/>
    </row>
    <row r="6" spans="1:6" x14ac:dyDescent="0.25">
      <c r="A6" s="85"/>
      <c r="B6" s="121" t="s">
        <v>75</v>
      </c>
      <c r="C6" s="25">
        <v>1359425.85</v>
      </c>
      <c r="D6" t="s">
        <v>44</v>
      </c>
    </row>
    <row r="7" spans="1:6" x14ac:dyDescent="0.25">
      <c r="A7" s="85"/>
      <c r="B7" s="87" t="s">
        <v>76</v>
      </c>
      <c r="C7" s="25">
        <v>2957000</v>
      </c>
      <c r="D7" t="s">
        <v>44</v>
      </c>
    </row>
    <row r="8" spans="1:6" x14ac:dyDescent="0.25">
      <c r="A8" s="85"/>
      <c r="B8" s="121" t="s">
        <v>68</v>
      </c>
      <c r="C8" s="125">
        <f>C7-C6</f>
        <v>1597574.15</v>
      </c>
      <c r="D8" t="s">
        <v>44</v>
      </c>
    </row>
    <row r="9" spans="1:6" ht="30" customHeight="1" x14ac:dyDescent="0.25">
      <c r="A9" s="164" t="s">
        <v>3</v>
      </c>
      <c r="B9" s="165" t="s">
        <v>45</v>
      </c>
      <c r="C9" s="165"/>
      <c r="D9" s="166" t="s">
        <v>67</v>
      </c>
      <c r="E9" s="167" t="s">
        <v>78</v>
      </c>
      <c r="F9" s="167" t="s">
        <v>79</v>
      </c>
    </row>
    <row r="10" spans="1:6" x14ac:dyDescent="0.25">
      <c r="A10" s="164"/>
      <c r="B10" s="165"/>
      <c r="C10" s="165"/>
      <c r="D10" s="166"/>
      <c r="E10" s="167"/>
      <c r="F10" s="167"/>
    </row>
    <row r="11" spans="1:6" x14ac:dyDescent="0.25">
      <c r="A11" s="164"/>
      <c r="B11" s="165"/>
      <c r="C11" s="165"/>
      <c r="D11" s="166"/>
      <c r="E11" s="167"/>
      <c r="F11" s="167"/>
    </row>
    <row r="12" spans="1:6" x14ac:dyDescent="0.25">
      <c r="A12" s="88">
        <v>0</v>
      </c>
      <c r="B12" s="174">
        <v>1</v>
      </c>
      <c r="C12" s="174"/>
      <c r="D12" s="9">
        <v>2</v>
      </c>
      <c r="E12" s="9">
        <v>3</v>
      </c>
      <c r="F12" s="9">
        <v>4</v>
      </c>
    </row>
    <row r="13" spans="1:6" x14ac:dyDescent="0.25">
      <c r="A13" s="89">
        <v>1</v>
      </c>
      <c r="B13" s="168" t="s">
        <v>46</v>
      </c>
      <c r="C13" s="168"/>
      <c r="D13" s="126">
        <v>94.5</v>
      </c>
      <c r="E13" s="23">
        <f>D13*$D$26</f>
        <v>143252.32206228413</v>
      </c>
      <c r="F13" s="23">
        <f>E13/6</f>
        <v>23875.387010380688</v>
      </c>
    </row>
    <row r="14" spans="1:6" x14ac:dyDescent="0.25">
      <c r="A14" s="89">
        <v>2</v>
      </c>
      <c r="B14" s="168" t="s">
        <v>47</v>
      </c>
      <c r="C14" s="168"/>
      <c r="D14" s="127">
        <v>93</v>
      </c>
      <c r="E14" s="23">
        <f t="shared" ref="E14:E24" si="0">D14*$D$26</f>
        <v>140978.47568034311</v>
      </c>
      <c r="F14" s="23">
        <f t="shared" ref="F14:F24" si="1">E14/6</f>
        <v>23496.412613390519</v>
      </c>
    </row>
    <row r="15" spans="1:6" x14ac:dyDescent="0.25">
      <c r="A15" s="89">
        <v>3</v>
      </c>
      <c r="B15" s="175" t="s">
        <v>48</v>
      </c>
      <c r="C15" s="175"/>
      <c r="D15" s="128">
        <v>197.42</v>
      </c>
      <c r="E15" s="23">
        <f t="shared" si="0"/>
        <v>299268.50181519717</v>
      </c>
      <c r="F15" s="23">
        <f t="shared" si="1"/>
        <v>49878.083635866198</v>
      </c>
    </row>
    <row r="16" spans="1:6" x14ac:dyDescent="0.25">
      <c r="A16" s="92">
        <v>4</v>
      </c>
      <c r="B16" s="175" t="s">
        <v>49</v>
      </c>
      <c r="C16" s="175"/>
      <c r="D16" s="128">
        <v>179.2</v>
      </c>
      <c r="E16" s="129">
        <f t="shared" si="0"/>
        <v>271648.8477625536</v>
      </c>
      <c r="F16" s="129">
        <f t="shared" si="1"/>
        <v>45274.807960425598</v>
      </c>
    </row>
    <row r="17" spans="1:6" x14ac:dyDescent="0.25">
      <c r="A17" s="89">
        <v>5</v>
      </c>
      <c r="B17" s="175" t="s">
        <v>50</v>
      </c>
      <c r="C17" s="175"/>
      <c r="D17" s="128">
        <v>71.209999999999994</v>
      </c>
      <c r="E17" s="23">
        <f t="shared" si="0"/>
        <v>107947.06723867993</v>
      </c>
      <c r="F17" s="23">
        <f t="shared" si="1"/>
        <v>17991.17787311332</v>
      </c>
    </row>
    <row r="18" spans="1:6" x14ac:dyDescent="0.25">
      <c r="A18" s="89">
        <v>6</v>
      </c>
      <c r="B18" s="175" t="s">
        <v>51</v>
      </c>
      <c r="C18" s="175"/>
      <c r="D18" s="128">
        <v>77.55</v>
      </c>
      <c r="E18" s="23">
        <f t="shared" si="0"/>
        <v>117557.85794635063</v>
      </c>
      <c r="F18" s="23">
        <f t="shared" si="1"/>
        <v>19592.976324391773</v>
      </c>
    </row>
    <row r="19" spans="1:6" x14ac:dyDescent="0.25">
      <c r="A19" s="89">
        <v>7</v>
      </c>
      <c r="B19" s="171" t="s">
        <v>52</v>
      </c>
      <c r="C19" s="171"/>
      <c r="D19" s="127">
        <v>71.8</v>
      </c>
      <c r="E19" s="23">
        <f t="shared" si="0"/>
        <v>108841.44681557672</v>
      </c>
      <c r="F19" s="23">
        <f t="shared" si="1"/>
        <v>18140.241135929453</v>
      </c>
    </row>
    <row r="20" spans="1:6" x14ac:dyDescent="0.25">
      <c r="A20" s="89">
        <v>8</v>
      </c>
      <c r="B20" s="168" t="s">
        <v>53</v>
      </c>
      <c r="C20" s="168"/>
      <c r="D20" s="129">
        <v>48</v>
      </c>
      <c r="E20" s="23">
        <f t="shared" si="0"/>
        <v>72763.084222112579</v>
      </c>
      <c r="F20" s="23">
        <f t="shared" si="1"/>
        <v>12127.18070368543</v>
      </c>
    </row>
    <row r="21" spans="1:6" x14ac:dyDescent="0.25">
      <c r="A21" s="89">
        <v>9</v>
      </c>
      <c r="B21" s="171" t="s">
        <v>54</v>
      </c>
      <c r="C21" s="171"/>
      <c r="D21" s="129">
        <v>42.96</v>
      </c>
      <c r="E21" s="23">
        <f t="shared" si="0"/>
        <v>65122.960378790762</v>
      </c>
      <c r="F21" s="23">
        <f t="shared" si="1"/>
        <v>10853.82672979846</v>
      </c>
    </row>
    <row r="22" spans="1:6" x14ac:dyDescent="0.25">
      <c r="A22" s="89">
        <v>10</v>
      </c>
      <c r="B22" s="168" t="s">
        <v>55</v>
      </c>
      <c r="C22" s="168"/>
      <c r="D22" s="129">
        <v>52.52</v>
      </c>
      <c r="E22" s="23">
        <f t="shared" si="0"/>
        <v>79614.941319694844</v>
      </c>
      <c r="F22" s="23">
        <f t="shared" si="1"/>
        <v>13269.156886615807</v>
      </c>
    </row>
    <row r="23" spans="1:6" x14ac:dyDescent="0.25">
      <c r="A23" s="89">
        <v>11</v>
      </c>
      <c r="B23" s="172" t="s">
        <v>71</v>
      </c>
      <c r="C23" s="173"/>
      <c r="D23" s="129">
        <v>98.52</v>
      </c>
      <c r="E23" s="23">
        <f t="shared" si="0"/>
        <v>149346.23036588606</v>
      </c>
      <c r="F23" s="23">
        <f t="shared" si="1"/>
        <v>24891.038394314342</v>
      </c>
    </row>
    <row r="24" spans="1:6" x14ac:dyDescent="0.25">
      <c r="A24" s="89">
        <v>12</v>
      </c>
      <c r="B24" s="172" t="s">
        <v>72</v>
      </c>
      <c r="C24" s="173"/>
      <c r="D24" s="129">
        <v>27.2</v>
      </c>
      <c r="E24" s="23">
        <f t="shared" si="0"/>
        <v>41232.41439253046</v>
      </c>
      <c r="F24" s="23">
        <f t="shared" si="1"/>
        <v>6872.0690654217433</v>
      </c>
    </row>
    <row r="25" spans="1:6" x14ac:dyDescent="0.25">
      <c r="A25" s="94"/>
      <c r="B25" s="170" t="s">
        <v>14</v>
      </c>
      <c r="C25" s="170"/>
      <c r="D25" s="130">
        <f>SUM(D13:D24)</f>
        <v>1053.8799999999999</v>
      </c>
      <c r="E25" s="131">
        <f>SUM(E13:E24)</f>
        <v>1597574.15</v>
      </c>
      <c r="F25" s="131">
        <f>SUM(F13:F24)</f>
        <v>266262.35833333334</v>
      </c>
    </row>
    <row r="26" spans="1:6" x14ac:dyDescent="0.25">
      <c r="C26" t="s">
        <v>77</v>
      </c>
      <c r="D26">
        <f>C8/D25</f>
        <v>1515.8975879606787</v>
      </c>
    </row>
  </sheetData>
  <mergeCells count="19">
    <mergeCell ref="A9:A11"/>
    <mergeCell ref="B9:C11"/>
    <mergeCell ref="D9:D11"/>
    <mergeCell ref="B12:C12"/>
    <mergeCell ref="B13:C13"/>
    <mergeCell ref="E9:E11"/>
    <mergeCell ref="F9:F11"/>
    <mergeCell ref="B21:C21"/>
    <mergeCell ref="B22:C22"/>
    <mergeCell ref="B25:C25"/>
    <mergeCell ref="B15:C15"/>
    <mergeCell ref="B16:C16"/>
    <mergeCell ref="B17:C17"/>
    <mergeCell ref="B18:C18"/>
    <mergeCell ref="B19:C19"/>
    <mergeCell ref="B20:C20"/>
    <mergeCell ref="B23:C23"/>
    <mergeCell ref="B24:C24"/>
    <mergeCell ref="B14:C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workbookViewId="0">
      <selection activeCell="Q11" sqref="Q11"/>
    </sheetView>
  </sheetViews>
  <sheetFormatPr defaultRowHeight="15" x14ac:dyDescent="0.25"/>
  <cols>
    <col min="1" max="1" width="5" customWidth="1"/>
    <col min="2" max="2" width="17" customWidth="1"/>
    <col min="3" max="4" width="4.5703125" customWidth="1"/>
    <col min="5" max="5" width="10.7109375" customWidth="1"/>
    <col min="6" max="6" width="23.42578125" customWidth="1"/>
    <col min="7" max="7" width="7.5703125" customWidth="1"/>
    <col min="8" max="8" width="9.5703125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/>
    </row>
    <row r="4" spans="1:8" x14ac:dyDescent="0.25">
      <c r="A4" s="1"/>
      <c r="E4" s="1" t="s">
        <v>83</v>
      </c>
    </row>
    <row r="5" spans="1:8" x14ac:dyDescent="0.25">
      <c r="A5" s="1"/>
    </row>
    <row r="7" spans="1:8" ht="45" x14ac:dyDescent="0.25">
      <c r="A7" s="2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2" t="s">
        <v>8</v>
      </c>
      <c r="G7" s="4" t="s">
        <v>9</v>
      </c>
      <c r="H7" s="5" t="s">
        <v>10</v>
      </c>
    </row>
    <row r="8" spans="1:8" x14ac:dyDescent="0.25">
      <c r="A8" s="6">
        <v>1</v>
      </c>
      <c r="B8" s="28" t="s">
        <v>11</v>
      </c>
      <c r="C8" s="28" t="s">
        <v>12</v>
      </c>
      <c r="D8" s="29">
        <v>1</v>
      </c>
      <c r="E8" s="29">
        <v>17.5</v>
      </c>
      <c r="F8" s="6">
        <f>ROUND((E8/35),2)</f>
        <v>0.5</v>
      </c>
      <c r="G8" s="58">
        <v>18</v>
      </c>
      <c r="H8" s="23">
        <f t="shared" ref="H8:H9" si="0">D8*F8*G8</f>
        <v>9</v>
      </c>
    </row>
    <row r="9" spans="1:8" x14ac:dyDescent="0.25">
      <c r="A9" s="7">
        <v>4</v>
      </c>
      <c r="B9" s="30" t="s">
        <v>13</v>
      </c>
      <c r="C9" s="30"/>
      <c r="D9" s="29">
        <v>2</v>
      </c>
      <c r="E9" s="29">
        <v>28</v>
      </c>
      <c r="F9" s="7">
        <f>ROUND((E9/40),2)</f>
        <v>0.7</v>
      </c>
      <c r="G9" s="122">
        <v>13</v>
      </c>
      <c r="H9" s="123">
        <f t="shared" si="0"/>
        <v>18.2</v>
      </c>
    </row>
    <row r="10" spans="1:8" x14ac:dyDescent="0.25">
      <c r="A10" s="6"/>
      <c r="B10" s="176" t="s">
        <v>14</v>
      </c>
      <c r="C10" s="176"/>
      <c r="D10" s="176"/>
      <c r="E10" s="176"/>
      <c r="F10" s="176"/>
      <c r="G10" s="177"/>
      <c r="H10" s="124">
        <f>SUM(H8:H9)</f>
        <v>27.2</v>
      </c>
    </row>
    <row r="12" spans="1:8" x14ac:dyDescent="0.25">
      <c r="B12" s="17" t="s">
        <v>15</v>
      </c>
      <c r="C12" s="18" t="s">
        <v>74</v>
      </c>
      <c r="H12" s="24"/>
    </row>
    <row r="14" spans="1:8" x14ac:dyDescent="0.25">
      <c r="F14" s="32"/>
    </row>
    <row r="15" spans="1:8" x14ac:dyDescent="0.25">
      <c r="F15" s="17"/>
    </row>
    <row r="16" spans="1:8" x14ac:dyDescent="0.25">
      <c r="B16" s="33"/>
      <c r="G16" s="24"/>
    </row>
    <row r="18" spans="7:8" x14ac:dyDescent="0.25">
      <c r="G18" t="s">
        <v>25</v>
      </c>
    </row>
    <row r="19" spans="7:8" x14ac:dyDescent="0.25">
      <c r="G19" t="s">
        <v>18</v>
      </c>
    </row>
    <row r="20" spans="7:8" x14ac:dyDescent="0.25">
      <c r="G20" s="178">
        <v>45103</v>
      </c>
      <c r="H20" s="178"/>
    </row>
  </sheetData>
  <mergeCells count="2">
    <mergeCell ref="B10:G10"/>
    <mergeCell ref="G20:H20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1"/>
  <sheetViews>
    <sheetView workbookViewId="0">
      <selection activeCell="B11" sqref="B11:G11"/>
    </sheetView>
  </sheetViews>
  <sheetFormatPr defaultRowHeight="15" x14ac:dyDescent="0.25"/>
  <cols>
    <col min="1" max="1" width="5" customWidth="1"/>
    <col min="2" max="2" width="17" customWidth="1"/>
    <col min="3" max="4" width="4.5703125" customWidth="1"/>
    <col min="5" max="5" width="10.7109375" customWidth="1"/>
    <col min="6" max="6" width="23.42578125" customWidth="1"/>
    <col min="7" max="7" width="7.5703125" customWidth="1"/>
    <col min="8" max="8" width="9.5703125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/>
    </row>
    <row r="4" spans="1:8" x14ac:dyDescent="0.25">
      <c r="A4" s="1"/>
      <c r="E4" s="1" t="s">
        <v>73</v>
      </c>
    </row>
    <row r="5" spans="1:8" x14ac:dyDescent="0.25">
      <c r="A5" s="1"/>
    </row>
    <row r="7" spans="1:8" ht="45" x14ac:dyDescent="0.25">
      <c r="A7" s="2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2" t="s">
        <v>8</v>
      </c>
      <c r="G7" s="4" t="s">
        <v>9</v>
      </c>
      <c r="H7" s="5" t="s">
        <v>10</v>
      </c>
    </row>
    <row r="8" spans="1:8" x14ac:dyDescent="0.25">
      <c r="A8" s="6">
        <v>1</v>
      </c>
      <c r="B8" s="28" t="s">
        <v>11</v>
      </c>
      <c r="C8" s="28" t="s">
        <v>12</v>
      </c>
      <c r="D8" s="29">
        <v>1</v>
      </c>
      <c r="E8" s="29">
        <v>40</v>
      </c>
      <c r="F8" s="6">
        <f>ROUND((E8/35),2)</f>
        <v>1.1399999999999999</v>
      </c>
      <c r="G8" s="58">
        <v>18</v>
      </c>
      <c r="H8" s="23">
        <f t="shared" ref="H8:H10" si="0">D8*F8*G8</f>
        <v>20.52</v>
      </c>
    </row>
    <row r="9" spans="1:8" x14ac:dyDescent="0.25">
      <c r="A9" s="7">
        <v>4</v>
      </c>
      <c r="B9" s="30" t="s">
        <v>13</v>
      </c>
      <c r="C9" s="30"/>
      <c r="D9" s="29">
        <v>1</v>
      </c>
      <c r="E9" s="29">
        <v>40</v>
      </c>
      <c r="F9" s="7">
        <f>ROUND((E9/40),2)</f>
        <v>1</v>
      </c>
      <c r="G9" s="122">
        <v>13</v>
      </c>
      <c r="H9" s="123">
        <f t="shared" si="0"/>
        <v>13</v>
      </c>
    </row>
    <row r="10" spans="1:8" x14ac:dyDescent="0.25">
      <c r="A10" s="7">
        <v>5</v>
      </c>
      <c r="B10" s="30" t="str">
        <f>B9</f>
        <v>Asistent</v>
      </c>
      <c r="C10" s="30"/>
      <c r="D10" s="29">
        <v>10</v>
      </c>
      <c r="E10" s="29">
        <v>20</v>
      </c>
      <c r="F10" s="7">
        <f>ROUND((E10/40),2)</f>
        <v>0.5</v>
      </c>
      <c r="G10" s="122">
        <v>13</v>
      </c>
      <c r="H10" s="123">
        <f t="shared" si="0"/>
        <v>65</v>
      </c>
    </row>
    <row r="11" spans="1:8" x14ac:dyDescent="0.25">
      <c r="A11" s="6"/>
      <c r="B11" s="176" t="s">
        <v>14</v>
      </c>
      <c r="C11" s="176"/>
      <c r="D11" s="176"/>
      <c r="E11" s="176"/>
      <c r="F11" s="176"/>
      <c r="G11" s="177"/>
      <c r="H11" s="124">
        <f>SUM(H8:H10)</f>
        <v>98.52</v>
      </c>
    </row>
    <row r="13" spans="1:8" x14ac:dyDescent="0.25">
      <c r="B13" s="17" t="s">
        <v>15</v>
      </c>
      <c r="C13" s="18" t="s">
        <v>81</v>
      </c>
      <c r="H13" s="24"/>
    </row>
    <row r="15" spans="1:8" x14ac:dyDescent="0.25">
      <c r="F15" s="32"/>
    </row>
    <row r="16" spans="1:8" x14ac:dyDescent="0.25">
      <c r="F16" s="17"/>
    </row>
    <row r="17" spans="2:8" x14ac:dyDescent="0.25">
      <c r="B17" s="33"/>
      <c r="G17" s="24"/>
    </row>
    <row r="19" spans="2:8" x14ac:dyDescent="0.25">
      <c r="G19" t="s">
        <v>25</v>
      </c>
    </row>
    <row r="20" spans="2:8" x14ac:dyDescent="0.25">
      <c r="G20" t="s">
        <v>18</v>
      </c>
    </row>
    <row r="21" spans="2:8" x14ac:dyDescent="0.25">
      <c r="G21" s="178">
        <v>45092</v>
      </c>
      <c r="H21" s="178"/>
    </row>
  </sheetData>
  <mergeCells count="2">
    <mergeCell ref="B11:G11"/>
    <mergeCell ref="G21:H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"/>
  <sheetViews>
    <sheetView workbookViewId="0">
      <selection activeCell="J10" sqref="J10"/>
    </sheetView>
  </sheetViews>
  <sheetFormatPr defaultRowHeight="15" x14ac:dyDescent="0.25"/>
  <cols>
    <col min="1" max="1" width="5" customWidth="1"/>
    <col min="2" max="2" width="17" customWidth="1"/>
    <col min="3" max="4" width="4.5703125" customWidth="1"/>
    <col min="5" max="5" width="10.7109375" customWidth="1"/>
    <col min="6" max="6" width="23.42578125" customWidth="1"/>
    <col min="7" max="7" width="7.5703125" customWidth="1"/>
    <col min="8" max="8" width="9.5703125" customWidth="1"/>
    <col min="9" max="9" width="13" customWidth="1"/>
    <col min="11" max="11" width="5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5" spans="1:10" x14ac:dyDescent="0.25">
      <c r="F5" s="1" t="s">
        <v>2</v>
      </c>
    </row>
    <row r="8" spans="1:10" ht="45" x14ac:dyDescent="0.25">
      <c r="A8" s="2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2" t="s">
        <v>8</v>
      </c>
      <c r="G8" s="3" t="s">
        <v>9</v>
      </c>
      <c r="H8" s="4" t="s">
        <v>10</v>
      </c>
      <c r="I8" s="21" t="s">
        <v>82</v>
      </c>
      <c r="J8" s="5" t="s">
        <v>20</v>
      </c>
    </row>
    <row r="9" spans="1:10" x14ac:dyDescent="0.25">
      <c r="A9" s="6">
        <v>1</v>
      </c>
      <c r="B9" s="6" t="s">
        <v>11</v>
      </c>
      <c r="C9" s="6" t="s">
        <v>12</v>
      </c>
      <c r="D9" s="7">
        <v>1</v>
      </c>
      <c r="E9" s="7">
        <v>40</v>
      </c>
      <c r="F9" s="6">
        <f>ROUND((E9/35),2)</f>
        <v>1.1399999999999999</v>
      </c>
      <c r="G9" s="6">
        <v>18</v>
      </c>
      <c r="H9" s="22">
        <f>D9*F9*G9</f>
        <v>20.52</v>
      </c>
      <c r="I9" s="132">
        <f>2*1</f>
        <v>2</v>
      </c>
      <c r="J9" s="23">
        <f>H9+I9</f>
        <v>22.52</v>
      </c>
    </row>
    <row r="10" spans="1:10" s="15" customFormat="1" x14ac:dyDescent="0.25">
      <c r="A10" s="10">
        <v>3</v>
      </c>
      <c r="B10" s="11" t="s">
        <v>13</v>
      </c>
      <c r="C10" s="11"/>
      <c r="D10" s="12">
        <v>2</v>
      </c>
      <c r="E10" s="12">
        <v>40</v>
      </c>
      <c r="F10" s="10">
        <f>ROUND((E10/40),2)</f>
        <v>1</v>
      </c>
      <c r="G10" s="10">
        <v>13</v>
      </c>
      <c r="H10" s="13">
        <f>D10*F10*G10</f>
        <v>26</v>
      </c>
      <c r="I10" s="14">
        <f>2*2</f>
        <v>4</v>
      </c>
      <c r="J10" s="26">
        <f>H10+I10</f>
        <v>30</v>
      </c>
    </row>
    <row r="11" spans="1:10" x14ac:dyDescent="0.25">
      <c r="A11" s="6"/>
      <c r="B11" s="176" t="s">
        <v>14</v>
      </c>
      <c r="C11" s="176"/>
      <c r="D11" s="176"/>
      <c r="E11" s="176"/>
      <c r="F11" s="176"/>
      <c r="G11" s="176"/>
      <c r="H11" s="16">
        <f>SUM(H9:H10)</f>
        <v>46.519999999999996</v>
      </c>
      <c r="I11" s="132">
        <f>SUM(I9:I10)</f>
        <v>6</v>
      </c>
      <c r="J11" s="27">
        <f>SUM(J9:J10)</f>
        <v>52.519999999999996</v>
      </c>
    </row>
    <row r="14" spans="1:10" x14ac:dyDescent="0.25">
      <c r="B14" s="17" t="s">
        <v>15</v>
      </c>
      <c r="C14" s="18" t="s">
        <v>16</v>
      </c>
      <c r="G14" s="19"/>
      <c r="H14" s="15"/>
    </row>
    <row r="15" spans="1:10" x14ac:dyDescent="0.25">
      <c r="B15" s="17"/>
      <c r="C15" s="18"/>
      <c r="G15" s="19"/>
      <c r="H15" s="15"/>
    </row>
    <row r="17" spans="2:10" x14ac:dyDescent="0.25">
      <c r="G17" s="179" t="s">
        <v>17</v>
      </c>
      <c r="H17" s="179"/>
      <c r="I17" s="179"/>
    </row>
    <row r="18" spans="2:10" x14ac:dyDescent="0.25">
      <c r="G18" s="179" t="s">
        <v>18</v>
      </c>
      <c r="H18" s="179"/>
      <c r="I18" s="179"/>
      <c r="J18" s="179"/>
    </row>
    <row r="21" spans="2:10" x14ac:dyDescent="0.25">
      <c r="B21" s="20">
        <v>45092</v>
      </c>
    </row>
  </sheetData>
  <mergeCells count="3">
    <mergeCell ref="B11:G11"/>
    <mergeCell ref="G17:I17"/>
    <mergeCell ref="G18:J18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4"/>
  <sheetViews>
    <sheetView workbookViewId="0">
      <selection activeCell="N11" sqref="N11"/>
    </sheetView>
  </sheetViews>
  <sheetFormatPr defaultRowHeight="15" x14ac:dyDescent="0.25"/>
  <cols>
    <col min="1" max="1" width="5" customWidth="1"/>
    <col min="2" max="2" width="17" customWidth="1"/>
    <col min="3" max="4" width="4.5703125" customWidth="1"/>
    <col min="5" max="5" width="10.7109375" customWidth="1"/>
    <col min="6" max="6" width="23.42578125" customWidth="1"/>
    <col min="7" max="7" width="7.5703125" customWidth="1"/>
    <col min="8" max="8" width="9.5703125" customWidth="1"/>
    <col min="9" max="9" width="14.5703125" customWidth="1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1"/>
    </row>
    <row r="4" spans="1:14" x14ac:dyDescent="0.25">
      <c r="A4" s="1"/>
      <c r="E4" s="1" t="s">
        <v>21</v>
      </c>
    </row>
    <row r="5" spans="1:14" x14ac:dyDescent="0.25">
      <c r="A5" s="1"/>
    </row>
    <row r="7" spans="1:14" ht="45" x14ac:dyDescent="0.25">
      <c r="A7" s="2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2" t="s">
        <v>8</v>
      </c>
      <c r="G7" s="3" t="s">
        <v>9</v>
      </c>
      <c r="H7" s="4" t="s">
        <v>10</v>
      </c>
      <c r="I7" s="21" t="s">
        <v>84</v>
      </c>
      <c r="J7" s="5" t="s">
        <v>20</v>
      </c>
    </row>
    <row r="8" spans="1:14" x14ac:dyDescent="0.25">
      <c r="A8" s="6">
        <v>1</v>
      </c>
      <c r="B8" s="28" t="s">
        <v>11</v>
      </c>
      <c r="C8" s="28" t="s">
        <v>12</v>
      </c>
      <c r="D8" s="29">
        <v>1</v>
      </c>
      <c r="E8" s="29">
        <v>20</v>
      </c>
      <c r="F8" s="6">
        <f>ROUND((E8/35),2)</f>
        <v>0.56999999999999995</v>
      </c>
      <c r="G8" s="6">
        <v>18</v>
      </c>
      <c r="H8" s="8">
        <f t="shared" ref="H8:H13" si="0">D8*F8*G8</f>
        <v>10.26</v>
      </c>
      <c r="I8" s="9">
        <f>2*1</f>
        <v>2</v>
      </c>
      <c r="J8" s="23">
        <f>H8+I8</f>
        <v>12.26</v>
      </c>
    </row>
    <row r="9" spans="1:14" x14ac:dyDescent="0.25">
      <c r="A9" s="7">
        <v>2</v>
      </c>
      <c r="B9" s="30" t="s">
        <v>22</v>
      </c>
      <c r="C9" s="30"/>
      <c r="D9" s="29">
        <v>1</v>
      </c>
      <c r="E9" s="29">
        <v>40</v>
      </c>
      <c r="F9" s="31">
        <f>E9/35</f>
        <v>1.1428571428571428</v>
      </c>
      <c r="G9" s="7">
        <v>13</v>
      </c>
      <c r="H9" s="34">
        <f t="shared" si="0"/>
        <v>14.857142857142856</v>
      </c>
      <c r="I9" s="9">
        <v>0</v>
      </c>
      <c r="J9" s="23">
        <f t="shared" ref="J9:J13" si="1">H9+I9</f>
        <v>14.857142857142856</v>
      </c>
    </row>
    <row r="10" spans="1:14" x14ac:dyDescent="0.25">
      <c r="A10" s="180">
        <v>3</v>
      </c>
      <c r="B10" s="181" t="s">
        <v>23</v>
      </c>
      <c r="C10" s="30"/>
      <c r="D10" s="29">
        <v>1</v>
      </c>
      <c r="E10" s="29">
        <v>30</v>
      </c>
      <c r="F10" s="7">
        <f>ROUND((E10/35),2)</f>
        <v>0.86</v>
      </c>
      <c r="G10" s="7">
        <v>13</v>
      </c>
      <c r="H10" s="34">
        <f t="shared" si="0"/>
        <v>11.18</v>
      </c>
      <c r="I10" s="9">
        <f>2*1</f>
        <v>2</v>
      </c>
      <c r="J10" s="23">
        <f t="shared" si="1"/>
        <v>13.18</v>
      </c>
    </row>
    <row r="11" spans="1:14" x14ac:dyDescent="0.25">
      <c r="A11" s="180"/>
      <c r="B11" s="181"/>
      <c r="C11" s="30"/>
      <c r="D11" s="29">
        <v>1</v>
      </c>
      <c r="E11" s="29">
        <v>10</v>
      </c>
      <c r="F11" s="7">
        <f>ROUND((E11/40),2)</f>
        <v>0.25</v>
      </c>
      <c r="G11" s="7">
        <v>13</v>
      </c>
      <c r="H11" s="34">
        <f t="shared" si="0"/>
        <v>3.25</v>
      </c>
      <c r="I11" s="9">
        <f>2*1</f>
        <v>2</v>
      </c>
      <c r="J11" s="23">
        <f t="shared" si="1"/>
        <v>5.25</v>
      </c>
      <c r="N11" t="s">
        <v>26</v>
      </c>
    </row>
    <row r="12" spans="1:14" x14ac:dyDescent="0.25">
      <c r="A12" s="7">
        <v>4</v>
      </c>
      <c r="B12" s="30" t="s">
        <v>13</v>
      </c>
      <c r="C12" s="30"/>
      <c r="D12" s="29">
        <f>1</f>
        <v>1</v>
      </c>
      <c r="E12" s="29">
        <v>40</v>
      </c>
      <c r="F12" s="7">
        <f>ROUND((E12/40),2)</f>
        <v>1</v>
      </c>
      <c r="G12" s="7">
        <v>13</v>
      </c>
      <c r="H12" s="34">
        <f t="shared" si="0"/>
        <v>13</v>
      </c>
      <c r="I12" s="9">
        <f>2*1</f>
        <v>2</v>
      </c>
      <c r="J12" s="23">
        <f t="shared" si="1"/>
        <v>15</v>
      </c>
    </row>
    <row r="13" spans="1:14" x14ac:dyDescent="0.25">
      <c r="A13" s="7">
        <v>5</v>
      </c>
      <c r="B13" s="30" t="str">
        <f>B12</f>
        <v>Asistent</v>
      </c>
      <c r="C13" s="30"/>
      <c r="D13" s="29">
        <v>2</v>
      </c>
      <c r="E13" s="29">
        <v>20</v>
      </c>
      <c r="F13" s="7">
        <f>ROUND((E13/40),2)</f>
        <v>0.5</v>
      </c>
      <c r="G13" s="7">
        <v>13</v>
      </c>
      <c r="H13" s="34">
        <f t="shared" si="0"/>
        <v>13</v>
      </c>
      <c r="I13" s="9">
        <f>2*2</f>
        <v>4</v>
      </c>
      <c r="J13" s="23">
        <f t="shared" si="1"/>
        <v>17</v>
      </c>
    </row>
    <row r="14" spans="1:14" x14ac:dyDescent="0.25">
      <c r="A14" s="6"/>
      <c r="B14" s="176" t="s">
        <v>14</v>
      </c>
      <c r="C14" s="176"/>
      <c r="D14" s="176"/>
      <c r="E14" s="176"/>
      <c r="F14" s="176"/>
      <c r="G14" s="176"/>
      <c r="H14" s="16">
        <f>SUM(H8:H13)</f>
        <v>65.547142857142859</v>
      </c>
      <c r="I14" s="9">
        <f>SUM(I8:I13)</f>
        <v>12</v>
      </c>
      <c r="J14" s="131">
        <f>SUM(J8:J13)</f>
        <v>77.547142857142859</v>
      </c>
    </row>
    <row r="15" spans="1:14" x14ac:dyDescent="0.25">
      <c r="J15" s="133"/>
    </row>
    <row r="16" spans="1:14" x14ac:dyDescent="0.25">
      <c r="B16" s="17" t="s">
        <v>15</v>
      </c>
      <c r="C16" s="18" t="s">
        <v>24</v>
      </c>
      <c r="H16" s="24"/>
      <c r="J16" s="24"/>
    </row>
    <row r="18" spans="2:8" x14ac:dyDescent="0.25">
      <c r="F18" s="32"/>
    </row>
    <row r="19" spans="2:8" x14ac:dyDescent="0.25">
      <c r="F19" s="17"/>
    </row>
    <row r="20" spans="2:8" x14ac:dyDescent="0.25">
      <c r="B20" s="33"/>
      <c r="G20" s="24"/>
    </row>
    <row r="22" spans="2:8" x14ac:dyDescent="0.25">
      <c r="G22" t="s">
        <v>25</v>
      </c>
    </row>
    <row r="23" spans="2:8" x14ac:dyDescent="0.25">
      <c r="G23" t="s">
        <v>18</v>
      </c>
    </row>
    <row r="24" spans="2:8" x14ac:dyDescent="0.25">
      <c r="G24" s="178">
        <v>45092</v>
      </c>
      <c r="H24" s="178"/>
    </row>
  </sheetData>
  <mergeCells count="4">
    <mergeCell ref="A10:A11"/>
    <mergeCell ref="B10:B11"/>
    <mergeCell ref="B14:G14"/>
    <mergeCell ref="G24:H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6"/>
  <sheetViews>
    <sheetView workbookViewId="0">
      <selection activeCell="H12" sqref="H12"/>
    </sheetView>
  </sheetViews>
  <sheetFormatPr defaultRowHeight="15" x14ac:dyDescent="0.25"/>
  <cols>
    <col min="1" max="1" width="10.140625" bestFit="1" customWidth="1"/>
    <col min="2" max="2" width="15.5703125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6" spans="1:10" x14ac:dyDescent="0.25">
      <c r="D6" s="1" t="s">
        <v>27</v>
      </c>
    </row>
    <row r="7" spans="1:10" x14ac:dyDescent="0.25">
      <c r="F7" s="1"/>
    </row>
    <row r="8" spans="1:10" x14ac:dyDescent="0.25">
      <c r="F8" s="1"/>
    </row>
    <row r="9" spans="1:10" ht="89.25" x14ac:dyDescent="0.25">
      <c r="A9" s="43" t="s">
        <v>3</v>
      </c>
      <c r="B9" s="43" t="s">
        <v>28</v>
      </c>
      <c r="C9" s="44" t="s">
        <v>5</v>
      </c>
      <c r="D9" s="44" t="s">
        <v>6</v>
      </c>
      <c r="E9" s="44" t="s">
        <v>7</v>
      </c>
      <c r="F9" s="43" t="s">
        <v>8</v>
      </c>
      <c r="G9" s="44" t="s">
        <v>9</v>
      </c>
      <c r="H9" s="44" t="s">
        <v>10</v>
      </c>
      <c r="I9" s="21" t="s">
        <v>84</v>
      </c>
      <c r="J9" s="5" t="s">
        <v>20</v>
      </c>
    </row>
    <row r="10" spans="1:10" x14ac:dyDescent="0.25">
      <c r="A10" s="6">
        <v>1</v>
      </c>
      <c r="B10" s="6" t="s">
        <v>29</v>
      </c>
      <c r="C10" s="6"/>
      <c r="D10" s="37">
        <v>1</v>
      </c>
      <c r="E10" s="28">
        <v>16</v>
      </c>
      <c r="F10" s="6">
        <f>E10/35</f>
        <v>0.45714285714285713</v>
      </c>
      <c r="G10" s="6">
        <v>13</v>
      </c>
      <c r="H10" s="8">
        <f t="shared" ref="H10:H13" si="0">D10*F10*G10</f>
        <v>5.9428571428571431</v>
      </c>
      <c r="I10" s="9">
        <f>2*1</f>
        <v>2</v>
      </c>
      <c r="J10" s="23">
        <f>H10+I10</f>
        <v>7.9428571428571431</v>
      </c>
    </row>
    <row r="11" spans="1:10" x14ac:dyDescent="0.25">
      <c r="A11" s="6">
        <v>2</v>
      </c>
      <c r="B11" s="28" t="s">
        <v>29</v>
      </c>
      <c r="C11" s="28"/>
      <c r="D11" s="37">
        <v>1</v>
      </c>
      <c r="E11" s="28">
        <v>40</v>
      </c>
      <c r="F11" s="38">
        <f>E11/35</f>
        <v>1.1428571428571428</v>
      </c>
      <c r="G11" s="28">
        <v>13</v>
      </c>
      <c r="H11" s="45">
        <f t="shared" si="0"/>
        <v>14.857142857142856</v>
      </c>
      <c r="I11" s="9">
        <f>2*1</f>
        <v>2</v>
      </c>
      <c r="J11" s="23">
        <f t="shared" ref="J11:J13" si="1">H11+I11</f>
        <v>16.857142857142854</v>
      </c>
    </row>
    <row r="12" spans="1:10" x14ac:dyDescent="0.25">
      <c r="A12" s="6">
        <v>3</v>
      </c>
      <c r="B12" s="182" t="s">
        <v>13</v>
      </c>
      <c r="C12" s="182"/>
      <c r="D12" s="37">
        <v>2</v>
      </c>
      <c r="E12" s="28">
        <v>20</v>
      </c>
      <c r="F12" s="38">
        <f>E12/40</f>
        <v>0.5</v>
      </c>
      <c r="G12" s="28">
        <v>13</v>
      </c>
      <c r="H12" s="45">
        <f t="shared" si="0"/>
        <v>13</v>
      </c>
      <c r="I12" s="9">
        <f>2*2</f>
        <v>4</v>
      </c>
      <c r="J12" s="23">
        <f t="shared" si="1"/>
        <v>17</v>
      </c>
    </row>
    <row r="13" spans="1:10" x14ac:dyDescent="0.25">
      <c r="A13" s="6">
        <v>4</v>
      </c>
      <c r="B13" s="183" t="s">
        <v>13</v>
      </c>
      <c r="C13" s="183"/>
      <c r="D13" s="40">
        <v>2</v>
      </c>
      <c r="E13" s="30">
        <v>40</v>
      </c>
      <c r="F13" s="7">
        <f>E13/40</f>
        <v>1</v>
      </c>
      <c r="G13" s="7">
        <v>13</v>
      </c>
      <c r="H13" s="34">
        <f t="shared" si="0"/>
        <v>26</v>
      </c>
      <c r="I13" s="9">
        <f>2*2</f>
        <v>4</v>
      </c>
      <c r="J13" s="23">
        <f t="shared" si="1"/>
        <v>30</v>
      </c>
    </row>
    <row r="14" spans="1:10" x14ac:dyDescent="0.25">
      <c r="A14" s="6"/>
      <c r="B14" s="176" t="s">
        <v>14</v>
      </c>
      <c r="C14" s="176"/>
      <c r="D14" s="176"/>
      <c r="E14" s="176"/>
      <c r="F14" s="176"/>
      <c r="G14" s="176"/>
      <c r="H14" s="16">
        <f>SUM(H10:H13)</f>
        <v>59.8</v>
      </c>
      <c r="I14" s="9"/>
      <c r="J14" s="134">
        <f>SUM(J10:J13)</f>
        <v>71.8</v>
      </c>
    </row>
    <row r="15" spans="1:10" x14ac:dyDescent="0.25">
      <c r="B15" s="41"/>
      <c r="C15" s="41"/>
      <c r="D15" s="41"/>
      <c r="E15" s="41"/>
      <c r="F15" s="41"/>
      <c r="G15" s="41"/>
      <c r="H15" s="42"/>
    </row>
    <row r="17" spans="1:3" x14ac:dyDescent="0.25">
      <c r="C17" t="s">
        <v>30</v>
      </c>
    </row>
    <row r="18" spans="1:3" x14ac:dyDescent="0.25">
      <c r="A18" s="33"/>
    </row>
    <row r="22" spans="1:3" x14ac:dyDescent="0.25">
      <c r="A22" t="s">
        <v>25</v>
      </c>
    </row>
    <row r="23" spans="1:3" x14ac:dyDescent="0.25">
      <c r="A23" s="18" t="s">
        <v>18</v>
      </c>
    </row>
    <row r="24" spans="1:3" x14ac:dyDescent="0.25">
      <c r="A24" t="s">
        <v>19</v>
      </c>
    </row>
    <row r="26" spans="1:3" x14ac:dyDescent="0.25">
      <c r="A26" s="20"/>
    </row>
  </sheetData>
  <mergeCells count="3">
    <mergeCell ref="B12:C12"/>
    <mergeCell ref="B13:C13"/>
    <mergeCell ref="B14:G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9"/>
  <sheetViews>
    <sheetView workbookViewId="0">
      <selection activeCell="D25" sqref="D25"/>
    </sheetView>
  </sheetViews>
  <sheetFormatPr defaultRowHeight="15" x14ac:dyDescent="0.25"/>
  <cols>
    <col min="1" max="1" width="9.140625" customWidth="1"/>
    <col min="2" max="2" width="10.140625" bestFit="1" customWidth="1"/>
    <col min="3" max="7" width="9.140625" customWidth="1"/>
    <col min="8" max="8" width="11" customWidth="1"/>
    <col min="9" max="9" width="9.140625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5" spans="1:10" x14ac:dyDescent="0.25">
      <c r="F5" s="1" t="s">
        <v>31</v>
      </c>
    </row>
    <row r="7" spans="1:10" ht="120" x14ac:dyDescent="0.25">
      <c r="A7" s="2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2" t="s">
        <v>8</v>
      </c>
      <c r="G7" s="4" t="s">
        <v>9</v>
      </c>
      <c r="H7" s="3" t="s">
        <v>10</v>
      </c>
      <c r="I7" s="50" t="s">
        <v>85</v>
      </c>
      <c r="J7" s="51" t="s">
        <v>20</v>
      </c>
    </row>
    <row r="8" spans="1:10" x14ac:dyDescent="0.25">
      <c r="A8" s="6">
        <v>1</v>
      </c>
      <c r="B8" s="52" t="s">
        <v>11</v>
      </c>
      <c r="C8" s="52" t="s">
        <v>12</v>
      </c>
      <c r="D8" s="52">
        <v>1</v>
      </c>
      <c r="E8" s="6">
        <v>35</v>
      </c>
      <c r="F8" s="6">
        <f>ROUND((E8/35),2)</f>
        <v>1</v>
      </c>
      <c r="G8" s="6">
        <v>18</v>
      </c>
      <c r="H8" s="49">
        <f>D8*F8*G8</f>
        <v>18</v>
      </c>
      <c r="I8" s="9"/>
      <c r="J8" s="23">
        <f>H8+I8</f>
        <v>18</v>
      </c>
    </row>
    <row r="9" spans="1:10" x14ac:dyDescent="0.25">
      <c r="A9" s="6">
        <v>2</v>
      </c>
      <c r="B9" s="6" t="s">
        <v>13</v>
      </c>
      <c r="C9" s="6"/>
      <c r="D9" s="28">
        <v>2</v>
      </c>
      <c r="E9" s="28">
        <v>40</v>
      </c>
      <c r="F9" s="6">
        <f>E9/40</f>
        <v>1</v>
      </c>
      <c r="G9" s="6">
        <v>13</v>
      </c>
      <c r="H9" s="8">
        <f>D9*F9*G9</f>
        <v>26</v>
      </c>
      <c r="I9" s="9">
        <f>2*2</f>
        <v>4</v>
      </c>
      <c r="J9" s="23">
        <f>H9+I9</f>
        <v>30</v>
      </c>
    </row>
    <row r="10" spans="1:10" x14ac:dyDescent="0.25">
      <c r="A10" s="6"/>
      <c r="B10" s="176" t="s">
        <v>14</v>
      </c>
      <c r="C10" s="176"/>
      <c r="D10" s="176"/>
      <c r="E10" s="176"/>
      <c r="F10" s="176"/>
      <c r="G10" s="176"/>
      <c r="H10" s="16">
        <f>SUM(H8:H9)</f>
        <v>44</v>
      </c>
      <c r="I10" s="9">
        <f>SUM(I8:I9)</f>
        <v>4</v>
      </c>
      <c r="J10" s="134">
        <f>SUM(J8:J9)</f>
        <v>48</v>
      </c>
    </row>
    <row r="11" spans="1:10" x14ac:dyDescent="0.25">
      <c r="B11" s="41"/>
      <c r="C11" s="41"/>
      <c r="D11" s="41"/>
      <c r="E11" s="41"/>
      <c r="F11" s="41"/>
      <c r="G11" s="41"/>
      <c r="H11" s="42"/>
    </row>
    <row r="12" spans="1:10" x14ac:dyDescent="0.25">
      <c r="B12" s="17" t="s">
        <v>15</v>
      </c>
      <c r="C12" t="s">
        <v>32</v>
      </c>
      <c r="F12" s="41"/>
      <c r="G12" s="41"/>
      <c r="H12" s="42"/>
    </row>
    <row r="13" spans="1:10" x14ac:dyDescent="0.25">
      <c r="B13" s="41"/>
      <c r="C13" s="41"/>
      <c r="D13" s="41"/>
      <c r="E13" s="41"/>
      <c r="F13" s="41"/>
      <c r="G13" s="41"/>
      <c r="H13" s="42"/>
    </row>
    <row r="14" spans="1:10" x14ac:dyDescent="0.25">
      <c r="B14" s="41"/>
      <c r="C14" s="41"/>
      <c r="D14" s="41"/>
      <c r="E14" s="41"/>
      <c r="F14" s="41"/>
      <c r="G14" s="41"/>
      <c r="H14" s="42"/>
    </row>
    <row r="15" spans="1:10" x14ac:dyDescent="0.25">
      <c r="B15" s="41"/>
      <c r="C15" s="41"/>
      <c r="D15" s="41"/>
      <c r="E15" s="41"/>
      <c r="F15" s="41"/>
      <c r="G15" s="41"/>
      <c r="H15" s="42"/>
    </row>
    <row r="16" spans="1:10" x14ac:dyDescent="0.25">
      <c r="A16" s="18"/>
      <c r="G16" s="48"/>
    </row>
    <row r="17" spans="2:2" x14ac:dyDescent="0.25">
      <c r="B17" t="s">
        <v>25</v>
      </c>
    </row>
    <row r="18" spans="2:2" x14ac:dyDescent="0.25">
      <c r="B18" t="s">
        <v>18</v>
      </c>
    </row>
    <row r="19" spans="2:2" x14ac:dyDescent="0.25">
      <c r="B19" s="33">
        <v>45103</v>
      </c>
    </row>
  </sheetData>
  <mergeCells count="1">
    <mergeCell ref="B10:G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2"/>
  <sheetViews>
    <sheetView workbookViewId="0">
      <selection activeCell="H11" sqref="H11"/>
    </sheetView>
  </sheetViews>
  <sheetFormatPr defaultRowHeight="15" x14ac:dyDescent="0.25"/>
  <cols>
    <col min="1" max="1" width="5" customWidth="1"/>
    <col min="2" max="2" width="17" customWidth="1"/>
    <col min="3" max="4" width="4.5703125" customWidth="1"/>
    <col min="5" max="5" width="10.7109375" customWidth="1"/>
    <col min="6" max="6" width="23.42578125" customWidth="1"/>
    <col min="7" max="7" width="7.5703125" customWidth="1"/>
    <col min="8" max="8" width="9.5703125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4" spans="1:10" x14ac:dyDescent="0.25">
      <c r="F4" s="1" t="s">
        <v>33</v>
      </c>
    </row>
    <row r="5" spans="1:10" ht="45" x14ac:dyDescent="0.2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2" t="s">
        <v>8</v>
      </c>
      <c r="G5" s="3" t="s">
        <v>9</v>
      </c>
      <c r="H5" s="4" t="s">
        <v>10</v>
      </c>
      <c r="I5" s="21" t="s">
        <v>84</v>
      </c>
      <c r="J5" s="5" t="s">
        <v>20</v>
      </c>
    </row>
    <row r="6" spans="1:10" x14ac:dyDescent="0.25">
      <c r="A6" s="6">
        <v>1</v>
      </c>
      <c r="B6" s="6" t="s">
        <v>11</v>
      </c>
      <c r="C6" s="6" t="s">
        <v>34</v>
      </c>
      <c r="D6" s="54">
        <v>1</v>
      </c>
      <c r="E6" s="37">
        <v>49</v>
      </c>
      <c r="F6" s="6">
        <f>E6/35</f>
        <v>1.4</v>
      </c>
      <c r="G6" s="6">
        <v>20</v>
      </c>
      <c r="H6" s="58">
        <f t="shared" ref="H6:H11" si="0">D6*F6*G6</f>
        <v>28</v>
      </c>
      <c r="I6" s="9">
        <v>0</v>
      </c>
      <c r="J6" s="9">
        <f>H6+I6</f>
        <v>28</v>
      </c>
    </row>
    <row r="7" spans="1:10" x14ac:dyDescent="0.25">
      <c r="A7" s="184">
        <v>2</v>
      </c>
      <c r="B7" s="184" t="s">
        <v>35</v>
      </c>
      <c r="C7" s="6"/>
      <c r="D7" s="55">
        <v>1</v>
      </c>
      <c r="E7" s="56">
        <v>35</v>
      </c>
      <c r="F7" s="35">
        <f>E7/35</f>
        <v>1</v>
      </c>
      <c r="G7" s="35">
        <v>13</v>
      </c>
      <c r="H7" s="59">
        <f t="shared" si="0"/>
        <v>13</v>
      </c>
      <c r="I7" s="9">
        <f>2*1</f>
        <v>2</v>
      </c>
      <c r="J7" s="9">
        <f t="shared" ref="J7:J11" si="1">H7+I7</f>
        <v>15</v>
      </c>
    </row>
    <row r="8" spans="1:10" ht="18.75" customHeight="1" x14ac:dyDescent="0.25">
      <c r="A8" s="184"/>
      <c r="B8" s="184"/>
      <c r="C8" s="6"/>
      <c r="D8" s="55">
        <v>1</v>
      </c>
      <c r="E8" s="56">
        <v>20</v>
      </c>
      <c r="F8" s="35">
        <f>E8/40</f>
        <v>0.5</v>
      </c>
      <c r="G8" s="35">
        <v>13</v>
      </c>
      <c r="H8" s="59">
        <f t="shared" si="0"/>
        <v>6.5</v>
      </c>
      <c r="I8" s="9">
        <f>2*1</f>
        <v>2</v>
      </c>
      <c r="J8" s="9">
        <f t="shared" si="1"/>
        <v>8.5</v>
      </c>
    </row>
    <row r="9" spans="1:10" ht="18.75" customHeight="1" x14ac:dyDescent="0.25">
      <c r="A9" s="2">
        <v>3</v>
      </c>
      <c r="B9" s="2" t="s">
        <v>13</v>
      </c>
      <c r="C9" s="6"/>
      <c r="D9" s="55">
        <v>1</v>
      </c>
      <c r="E9" s="56">
        <v>60</v>
      </c>
      <c r="F9" s="35">
        <f>E9/40</f>
        <v>1.5</v>
      </c>
      <c r="G9" s="35">
        <v>13</v>
      </c>
      <c r="H9" s="59">
        <f t="shared" si="0"/>
        <v>19.5</v>
      </c>
      <c r="I9" s="9">
        <v>0</v>
      </c>
      <c r="J9" s="9">
        <f t="shared" si="1"/>
        <v>19.5</v>
      </c>
    </row>
    <row r="10" spans="1:10" ht="18.75" customHeight="1" x14ac:dyDescent="0.25">
      <c r="A10" s="60">
        <v>4</v>
      </c>
      <c r="B10" s="61" t="s">
        <v>13</v>
      </c>
      <c r="C10" s="62"/>
      <c r="D10" s="63">
        <v>1</v>
      </c>
      <c r="E10" s="64">
        <v>40</v>
      </c>
      <c r="F10" s="65">
        <f>E10/40</f>
        <v>1</v>
      </c>
      <c r="G10" s="65">
        <v>13</v>
      </c>
      <c r="H10" s="66">
        <f t="shared" si="0"/>
        <v>13</v>
      </c>
      <c r="I10" s="67">
        <f>2*1</f>
        <v>2</v>
      </c>
      <c r="J10" s="9">
        <f t="shared" si="1"/>
        <v>15</v>
      </c>
    </row>
    <row r="11" spans="1:10" ht="18.75" customHeight="1" x14ac:dyDescent="0.25">
      <c r="A11" s="9">
        <v>5</v>
      </c>
      <c r="B11" s="69" t="s">
        <v>13</v>
      </c>
      <c r="C11" s="46"/>
      <c r="D11" s="70">
        <v>1</v>
      </c>
      <c r="E11" s="71">
        <v>20</v>
      </c>
      <c r="F11" s="72">
        <f>E11/40</f>
        <v>0.5</v>
      </c>
      <c r="G11" s="14">
        <v>13</v>
      </c>
      <c r="H11" s="14">
        <f t="shared" si="0"/>
        <v>6.5</v>
      </c>
      <c r="I11" s="9">
        <f>2*1</f>
        <v>2</v>
      </c>
      <c r="J11" s="9">
        <f t="shared" si="1"/>
        <v>8.5</v>
      </c>
    </row>
    <row r="12" spans="1:10" ht="18.75" customHeight="1" x14ac:dyDescent="0.25">
      <c r="A12" s="68"/>
      <c r="B12" s="185" t="s">
        <v>14</v>
      </c>
      <c r="C12" s="185"/>
      <c r="D12" s="185"/>
      <c r="E12" s="185"/>
      <c r="F12" s="185"/>
      <c r="G12" s="186"/>
      <c r="H12" s="73">
        <f>SUM(H6:H11)</f>
        <v>86.5</v>
      </c>
      <c r="I12" s="9"/>
      <c r="J12" s="115">
        <f>SUM(J6:J11)</f>
        <v>94.5</v>
      </c>
    </row>
    <row r="13" spans="1:10" ht="18.75" customHeight="1" x14ac:dyDescent="0.25"/>
    <row r="14" spans="1:10" ht="18" customHeight="1" x14ac:dyDescent="0.25">
      <c r="B14" s="17"/>
      <c r="C14" t="s">
        <v>36</v>
      </c>
    </row>
    <row r="15" spans="1:10" x14ac:dyDescent="0.25">
      <c r="B15" s="18"/>
    </row>
    <row r="16" spans="1:10" x14ac:dyDescent="0.25">
      <c r="E16" s="17"/>
      <c r="F16" s="48"/>
    </row>
    <row r="17" spans="2:8" x14ac:dyDescent="0.25">
      <c r="B17" s="18"/>
      <c r="E17" s="17"/>
      <c r="F17" s="57"/>
      <c r="H17" t="s">
        <v>37</v>
      </c>
    </row>
    <row r="18" spans="2:8" ht="18.75" customHeight="1" x14ac:dyDescent="0.25">
      <c r="B18" s="20">
        <v>45092</v>
      </c>
      <c r="H18" t="s">
        <v>18</v>
      </c>
    </row>
    <row r="19" spans="2:8" ht="18.75" customHeight="1" x14ac:dyDescent="0.25"/>
    <row r="20" spans="2:8" ht="18.75" customHeight="1" x14ac:dyDescent="0.25">
      <c r="B20" s="33"/>
    </row>
    <row r="21" spans="2:8" ht="18.75" customHeight="1" x14ac:dyDescent="0.25"/>
    <row r="22" spans="2:8" ht="18.75" customHeight="1" x14ac:dyDescent="0.25"/>
    <row r="23" spans="2:8" ht="18" customHeight="1" x14ac:dyDescent="0.25"/>
    <row r="27" spans="2:8" ht="18.75" customHeight="1" x14ac:dyDescent="0.25">
      <c r="B27" s="18"/>
    </row>
    <row r="28" spans="2:8" ht="18.75" customHeight="1" x14ac:dyDescent="0.25"/>
    <row r="29" spans="2:8" ht="18.75" customHeight="1" x14ac:dyDescent="0.25"/>
    <row r="30" spans="2:8" ht="18.75" customHeight="1" x14ac:dyDescent="0.25"/>
    <row r="31" spans="2:8" ht="18.75" customHeight="1" x14ac:dyDescent="0.25"/>
    <row r="32" spans="2:8" ht="18" customHeight="1" x14ac:dyDescent="0.25"/>
  </sheetData>
  <mergeCells count="3">
    <mergeCell ref="A7:A8"/>
    <mergeCell ref="B7:B8"/>
    <mergeCell ref="B12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PUNCTAJ </vt:lpstr>
      <vt:lpstr>punctaj FURNIZORI LA Data</vt:lpstr>
      <vt:lpstr>GHINOYANAMEG</vt:lpstr>
      <vt:lpstr>MEDSAN</vt:lpstr>
      <vt:lpstr>VITALIS SDA</vt:lpstr>
      <vt:lpstr>SOFIMED</vt:lpstr>
      <vt:lpstr>MEDIGAL</vt:lpstr>
      <vt:lpstr>EXPERT MED</vt:lpstr>
      <vt:lpstr>MEDHOUSE</vt:lpstr>
      <vt:lpstr>Vitamed 18.07</vt:lpstr>
      <vt:lpstr>vITAMED 06.07</vt:lpstr>
      <vt:lpstr>VITAMED</vt:lpstr>
      <vt:lpstr>03.07 MEDICO TIB DTI </vt:lpstr>
      <vt:lpstr>MEDICOTIB DTI</vt:lpstr>
      <vt:lpstr>SANIHELP</vt:lpstr>
      <vt:lpstr>CATALINA HEALTHCARE</vt:lpstr>
      <vt:lpstr>PROBUNICII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2023-08-08T13:26:59Z</dcterms:modified>
</cp:coreProperties>
</file>